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720" tabRatio="600" firstSheet="0" activeTab="1" autoFilterDateGrouping="1"/>
  </bookViews>
  <sheets>
    <sheet xmlns:r="http://schemas.openxmlformats.org/officeDocument/2006/relationships" name="Deal Entry Table" sheetId="1" state="visible" r:id="rId1"/>
    <sheet xmlns:r="http://schemas.openxmlformats.org/officeDocument/2006/relationships" name="Portfolio Dashboard" sheetId="2" state="visible" r:id="rId2"/>
    <sheet xmlns:r="http://schemas.openxmlformats.org/officeDocument/2006/relationships" name="Individual Deal View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\$#,##0"/>
    <numFmt numFmtId="166" formatCode="0.0%"/>
    <numFmt numFmtId="167" formatCode="mm/dd/yyyy"/>
    <numFmt numFmtId="168" formatCode="yyyy\-mm\-dd;@"/>
    <numFmt numFmtId="169" formatCode="yyyy-mm-dd h:mm:ss"/>
  </numFmts>
  <fonts count="11">
    <font>
      <name val="Calibri"/>
      <family val="2"/>
      <color theme="1"/>
      <sz val="11"/>
      <scheme val="minor"/>
    </font>
    <font>
      <name val="Montserrat"/>
      <b val="1"/>
      <color rgb="FFD4AF37"/>
      <sz val="16"/>
    </font>
    <font>
      <name val="Montserrat"/>
      <b val="1"/>
      <color rgb="FFFFFFFF"/>
      <sz val="12"/>
    </font>
    <font>
      <name val="Montserrat"/>
      <color rgb="FF000000"/>
      <sz val="10"/>
    </font>
    <font>
      <name val="Montserrat"/>
      <b val="1"/>
      <color rgb="FF000000"/>
      <sz val="11"/>
    </font>
    <font>
      <name val="Montserrat"/>
      <color rgb="FF808080"/>
      <sz val="10"/>
    </font>
    <font>
      <name val="Montserrat"/>
      <b val="1"/>
      <color rgb="FFFFFFFF"/>
      <sz val="11"/>
    </font>
    <font>
      <name val="Consolas"/>
      <family val="3"/>
      <color rgb="FF34322D"/>
      <sz val="12"/>
    </font>
    <font>
      <name val="Times New Roman"/>
      <family val="1"/>
      <b val="1"/>
      <color rgb="FFD4AF37"/>
      <sz val="11"/>
    </font>
    <font>
      <name val="Times New Roman"/>
      <family val="1"/>
      <color theme="1"/>
      <sz val="11"/>
    </font>
    <font>
      <name val="Times New Roman"/>
      <family val="1"/>
      <color rgb="FF34322D"/>
      <sz val="11"/>
    </font>
  </fonts>
  <fills count="4">
    <fill>
      <patternFill/>
    </fill>
    <fill>
      <patternFill patternType="gray125"/>
    </fill>
    <fill>
      <patternFill patternType="solid"/>
    </fill>
    <fill>
      <patternFill patternType="solid">
        <fgColor rgb="FFD4AF37"/>
        <bgColor rgb="FFD4AF3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3" fillId="0" borderId="0" applyAlignment="1" pivotButton="0" quotePrefix="0" xfId="0">
      <alignment horizontal="left" vertical="center"/>
    </xf>
    <xf numFmtId="164" fontId="4" fillId="0" borderId="0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166" fontId="4" fillId="0" borderId="0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166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167" fontId="5" fillId="0" borderId="0" applyAlignment="1" pivotButton="0" quotePrefix="0" xfId="0">
      <alignment horizontal="right" vertical="center"/>
    </xf>
    <xf numFmtId="164" fontId="5" fillId="0" borderId="0" applyAlignment="1" pivotButton="0" quotePrefix="0" xfId="0">
      <alignment horizontal="right" vertical="center"/>
    </xf>
    <xf numFmtId="165" fontId="5" fillId="0" borderId="0" applyAlignment="1" pivotButton="0" quotePrefix="0" xfId="0">
      <alignment horizontal="right" vertical="center"/>
    </xf>
    <xf numFmtId="166" fontId="5" fillId="0" borderId="0" applyAlignment="1" pivotButton="0" quotePrefix="0" xfId="0">
      <alignment horizontal="right" vertical="center"/>
    </xf>
    <xf numFmtId="0" fontId="1" fillId="0" borderId="0" applyAlignment="1" pivotButton="0" quotePrefix="0" xfId="0">
      <alignment horizontal="left" vertical="center"/>
    </xf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0" borderId="0" pivotButton="0" quotePrefix="0" xfId="0"/>
    <xf numFmtId="0" fontId="8" fillId="2" borderId="1" applyAlignment="1" pivotButton="0" quotePrefix="0" xfId="0">
      <alignment horizontal="center" vertical="center"/>
    </xf>
    <xf numFmtId="0" fontId="9" fillId="0" borderId="0" pivotButton="0" quotePrefix="0" xfId="0"/>
    <xf numFmtId="165" fontId="9" fillId="0" borderId="0" pivotButton="0" quotePrefix="0" xfId="0"/>
    <xf numFmtId="166" fontId="9" fillId="0" borderId="0" pivotButton="0" quotePrefix="0" xfId="0"/>
    <xf numFmtId="0" fontId="10" fillId="0" borderId="0" pivotButton="0" quotePrefix="0" xfId="0"/>
    <xf numFmtId="168" fontId="8" fillId="2" borderId="1" applyAlignment="1" pivotButton="0" quotePrefix="0" xfId="0">
      <alignment horizontal="right" vertical="center"/>
    </xf>
    <xf numFmtId="168" fontId="9" fillId="0" borderId="0" applyAlignment="1" pivotButton="0" quotePrefix="0" xfId="0">
      <alignment horizontal="right"/>
    </xf>
    <xf numFmtId="168" fontId="10" fillId="0" borderId="0" applyAlignment="1" pivotButton="0" quotePrefix="0" xfId="0">
      <alignment horizontal="right"/>
    </xf>
    <xf numFmtId="168" fontId="10" fillId="0" borderId="0" applyAlignment="1" pivotButton="0" quotePrefix="0" xfId="0">
      <alignment horizontal="right" vertical="center" wrapText="1"/>
    </xf>
    <xf numFmtId="168" fontId="8" fillId="2" borderId="1" applyAlignment="1" pivotButton="0" quotePrefix="0" xfId="0">
      <alignment horizontal="center" vertical="center"/>
    </xf>
    <xf numFmtId="168" fontId="9" fillId="0" borderId="0" pivotButton="0" quotePrefix="0" xfId="0"/>
    <xf numFmtId="168" fontId="10" fillId="0" borderId="0" pivotButton="0" quotePrefix="0" xfId="0"/>
    <xf numFmtId="168" fontId="9" fillId="0" borderId="0" applyAlignment="1" pivotButton="0" quotePrefix="0" xfId="0">
      <alignment horizontal="right"/>
    </xf>
    <xf numFmtId="168" fontId="9" fillId="0" borderId="0" pivotButton="0" quotePrefix="0" xfId="0"/>
    <xf numFmtId="168" fontId="8" fillId="2" borderId="1" applyAlignment="1" pivotButton="0" quotePrefix="0" xfId="0">
      <alignment horizontal="right" vertical="center"/>
    </xf>
    <xf numFmtId="168" fontId="8" fillId="2" borderId="1" applyAlignment="1" pivotButton="0" quotePrefix="0" xfId="0">
      <alignment horizontal="center" vertical="center"/>
    </xf>
    <xf numFmtId="165" fontId="9" fillId="0" borderId="0" pivotButton="0" quotePrefix="0" xfId="0"/>
    <xf numFmtId="166" fontId="9" fillId="0" borderId="0" pivotButton="0" quotePrefix="0" xfId="0"/>
    <xf numFmtId="168" fontId="10" fillId="0" borderId="0" applyAlignment="1" pivotButton="0" quotePrefix="0" xfId="0">
      <alignment horizontal="right"/>
    </xf>
    <xf numFmtId="168" fontId="10" fillId="0" borderId="0" applyAlignment="1" pivotButton="0" quotePrefix="0" xfId="0">
      <alignment horizontal="right" vertical="center" wrapText="1"/>
    </xf>
    <xf numFmtId="168" fontId="10" fillId="0" borderId="0" pivotButton="0" quotePrefix="0" xfId="0"/>
    <xf numFmtId="169" fontId="0" fillId="0" borderId="0" pivotButton="0" quotePrefix="0" xfId="0"/>
    <xf numFmtId="164" fontId="4" fillId="0" borderId="0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166" fontId="4" fillId="0" borderId="0" applyAlignment="1" pivotButton="0" quotePrefix="0" xfId="0">
      <alignment horizontal="right" vertical="center"/>
    </xf>
    <xf numFmtId="166" fontId="3" fillId="0" borderId="0" applyAlignment="1" pivotButton="0" quotePrefix="0" xfId="0">
      <alignment horizontal="center" vertical="center"/>
    </xf>
    <xf numFmtId="167" fontId="5" fillId="0" borderId="0" applyAlignment="1" pivotButton="0" quotePrefix="0" xfId="0">
      <alignment horizontal="right" vertical="center"/>
    </xf>
    <xf numFmtId="164" fontId="5" fillId="0" borderId="0" applyAlignment="1" pivotButton="0" quotePrefix="0" xfId="0">
      <alignment horizontal="right" vertical="center"/>
    </xf>
    <xf numFmtId="165" fontId="5" fillId="0" borderId="0" applyAlignment="1" pivotButton="0" quotePrefix="0" xfId="0">
      <alignment horizontal="right" vertical="center"/>
    </xf>
    <xf numFmtId="166" fontId="5" fillId="0" borderId="0" applyAlignment="1" pivotButton="0" quotePrefix="0" xfId="0">
      <alignment horizontal="right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01"/>
  <sheetViews>
    <sheetView topLeftCell="B1" workbookViewId="0">
      <pane ySplit="1" topLeftCell="A2" activePane="bottomLeft" state="frozen"/>
      <selection pane="bottomLeft" activeCell="J15" sqref="J15"/>
    </sheetView>
  </sheetViews>
  <sheetFormatPr baseColWidth="8" defaultRowHeight="15"/>
  <cols>
    <col width="21" bestFit="1" customWidth="1" style="21" min="1" max="1"/>
    <col width="18.140625" customWidth="1" style="21" min="2" max="2"/>
    <col width="11" bestFit="1" customWidth="1" style="21" min="3" max="3"/>
    <col width="20.28515625" bestFit="1" customWidth="1" style="32" min="4" max="4"/>
    <col width="17.28515625" bestFit="1" customWidth="1" style="33" min="5" max="5"/>
    <col width="17.140625" bestFit="1" customWidth="1" style="21" min="6" max="6"/>
    <col width="19" bestFit="1" customWidth="1" style="21" min="7" max="7"/>
    <col width="21.28515625" bestFit="1" customWidth="1" style="21" min="8" max="8"/>
    <col width="18" bestFit="1" customWidth="1" style="21" min="9" max="9"/>
    <col width="14.7109375" bestFit="1" customWidth="1" style="21" min="10" max="10"/>
    <col width="15.7109375" bestFit="1" customWidth="1" style="21" min="11" max="11"/>
    <col width="16.7109375" bestFit="1" customWidth="1" style="21" min="12" max="12"/>
    <col width="14.7109375" bestFit="1" customWidth="1" style="21" min="13" max="13"/>
    <col width="12.5703125" bestFit="1" customWidth="1" style="21" min="14" max="14"/>
    <col width="12.28515625" bestFit="1" customWidth="1" style="21" min="15" max="15"/>
    <col width="14.28515625" bestFit="1" customWidth="1" style="21" min="16" max="16"/>
    <col width="21.140625" bestFit="1" customWidth="1" style="21" min="17" max="17"/>
    <col width="9.140625" customWidth="1" style="21" min="18" max="16384"/>
  </cols>
  <sheetData>
    <row r="1">
      <c r="A1" s="20" t="inlineStr">
        <is>
          <t>Deal ID</t>
        </is>
      </c>
      <c r="B1" s="20" t="inlineStr">
        <is>
          <t>Market</t>
        </is>
      </c>
      <c r="C1" s="20" t="inlineStr">
        <is>
          <t>Strategy</t>
        </is>
      </c>
      <c r="D1" s="34" t="inlineStr">
        <is>
          <t>Acquisition Date</t>
        </is>
      </c>
      <c r="E1" s="35" t="inlineStr">
        <is>
          <t>Exit Date</t>
        </is>
      </c>
      <c r="F1" s="20" t="inlineStr">
        <is>
          <t>Hold (Months)</t>
        </is>
      </c>
      <c r="G1" s="20" t="inlineStr">
        <is>
          <t>Equity Invested</t>
        </is>
      </c>
      <c r="H1" s="20" t="inlineStr">
        <is>
          <t>Renovation Costs</t>
        </is>
      </c>
      <c r="I1" s="20" t="inlineStr">
        <is>
          <t>Carrying Costs</t>
        </is>
      </c>
      <c r="J1" s="20" t="inlineStr">
        <is>
          <t>Other Costs</t>
        </is>
      </c>
      <c r="K1" s="20" t="inlineStr">
        <is>
          <t>Total Capital</t>
        </is>
      </c>
      <c r="L1" s="20" t="inlineStr">
        <is>
          <t>Exit Proceeds</t>
        </is>
      </c>
      <c r="M1" s="20" t="inlineStr">
        <is>
          <t>Debt Payoff</t>
        </is>
      </c>
      <c r="N1" s="20" t="inlineStr">
        <is>
          <t>Exit Costs</t>
        </is>
      </c>
      <c r="O1" s="20" t="inlineStr">
        <is>
          <t>Net Profit</t>
        </is>
      </c>
      <c r="P1" s="20" t="inlineStr">
        <is>
          <t>Total ROI %</t>
        </is>
      </c>
      <c r="Q1" s="20" t="inlineStr">
        <is>
          <t>Annualized ROI %</t>
        </is>
      </c>
    </row>
    <row r="2">
      <c r="A2" s="21" t="inlineStr">
        <is>
          <t xml:space="preserve"> FF-PH-030</t>
        </is>
      </c>
      <c r="B2" s="21" t="inlineStr">
        <is>
          <t>Phoenix, AZ</t>
        </is>
      </c>
      <c r="C2" s="21" t="inlineStr">
        <is>
          <t>Fix &amp; Flip</t>
        </is>
      </c>
      <c r="D2" s="32" t="n">
        <v>46037</v>
      </c>
      <c r="E2" s="33" t="n">
        <v>46218</v>
      </c>
      <c r="F2" s="21">
        <f>IF(AND(D2&lt;&gt;"",E2&lt;&gt;""),DATEDIF(D2,E2,"M"),"")</f>
        <v/>
      </c>
      <c r="G2" s="36" t="n">
        <v>75000</v>
      </c>
      <c r="H2" s="36" t="n">
        <v>30000</v>
      </c>
      <c r="I2" s="36" t="n">
        <v>12000</v>
      </c>
      <c r="J2" s="36" t="n">
        <v>2000</v>
      </c>
      <c r="K2" s="36">
        <f>IF(OR(G2&lt;&gt;"",H2&lt;&gt;"",I2&lt;&gt;"",J2&lt;&gt;""),G2+H2+I2+J2,"")</f>
        <v/>
      </c>
      <c r="L2" s="36" t="n">
        <v>325000</v>
      </c>
      <c r="M2" s="36" t="n">
        <v>175000</v>
      </c>
      <c r="N2" s="36" t="n">
        <v>19500</v>
      </c>
      <c r="O2" s="36">
        <f>IF(AND(L2&lt;&gt;"",K2&lt;&gt;""),L2-M2-N2-K2,"")</f>
        <v/>
      </c>
      <c r="P2" s="37">
        <f>IF(AND(O2&lt;&gt;"",K2&lt;&gt;"",K2&lt;&gt;0),O2/K2,"")</f>
        <v/>
      </c>
      <c r="Q2" s="37">
        <f>IF(OR(F2="",F2=0,P2=""),"",MIN((1+P2)^(12/MAX(F2,1))-1,5))</f>
        <v/>
      </c>
    </row>
    <row r="3">
      <c r="A3" s="21" t="inlineStr">
        <is>
          <t xml:space="preserve"> FF-NV-021</t>
        </is>
      </c>
      <c r="B3" s="21" t="inlineStr">
        <is>
          <t>Las Vegas, NV</t>
        </is>
      </c>
      <c r="C3" s="21" t="inlineStr">
        <is>
          <t>Fix &amp; Flip</t>
        </is>
      </c>
      <c r="D3" s="32" t="n">
        <v>45901</v>
      </c>
      <c r="E3" s="33" t="n">
        <v>46054</v>
      </c>
      <c r="F3" s="21">
        <f>IF(AND(D3&lt;&gt;"",E3&lt;&gt;""),DATEDIF(D3,E3,"M"),"")</f>
        <v/>
      </c>
      <c r="G3" s="36" t="n">
        <v>60000</v>
      </c>
      <c r="H3" s="36" t="n">
        <v>25000</v>
      </c>
      <c r="I3" s="36" t="n">
        <v>10000</v>
      </c>
      <c r="J3" s="36" t="n">
        <v>1500</v>
      </c>
      <c r="K3" s="36">
        <f>IF(OR(G3&lt;&gt;"",H3&lt;&gt;"",I3&lt;&gt;"",J3&lt;&gt;""),G3+H3+I3+J3,"")</f>
        <v/>
      </c>
      <c r="L3" s="36" t="n">
        <v>280000</v>
      </c>
      <c r="M3" s="36" t="n">
        <v>150000</v>
      </c>
      <c r="N3" s="36" t="n">
        <v>16800</v>
      </c>
      <c r="O3" s="36">
        <f>IF(AND(L3&lt;&gt;"",K3&lt;&gt;""),L3-M3-N3-K3,"")</f>
        <v/>
      </c>
      <c r="P3" s="37">
        <f>IF(AND(O3&lt;&gt;"",K3&lt;&gt;"",K3&lt;&gt;0),O3/K3,"")</f>
        <v/>
      </c>
      <c r="Q3" s="37">
        <f>IF(OR(F3="",F3=0,P3=""),"",MIN((1+P3)^(12/MAX(F3,1))-1,5))</f>
        <v/>
      </c>
    </row>
    <row r="4">
      <c r="A4" s="21" t="inlineStr">
        <is>
          <t xml:space="preserve"> WS-PH-008</t>
        </is>
      </c>
      <c r="B4" s="21" t="inlineStr">
        <is>
          <t>Phoenix, AZ</t>
        </is>
      </c>
      <c r="C4" s="21" t="inlineStr">
        <is>
          <t>Wholesale</t>
        </is>
      </c>
      <c r="D4" s="32" t="n">
        <v>46032</v>
      </c>
      <c r="E4" s="33" t="n">
        <v>46063</v>
      </c>
      <c r="F4" s="21">
        <f>IF(AND(D4&lt;&gt;"",E4&lt;&gt;""),DATEDIF(D4,E4,"M"),"")</f>
        <v/>
      </c>
      <c r="G4" s="36" t="n">
        <v>2000</v>
      </c>
      <c r="H4" s="36" t="n">
        <v>0</v>
      </c>
      <c r="I4" s="36" t="n">
        <v>0</v>
      </c>
      <c r="J4" s="36" t="n">
        <v>300</v>
      </c>
      <c r="K4" s="36">
        <f>IF(OR(G4&lt;&gt;"",H4&lt;&gt;"",I4&lt;&gt;"",J4&lt;&gt;""),G4+H4+I4+J4,"")</f>
        <v/>
      </c>
      <c r="L4" s="36" t="n">
        <v>12000</v>
      </c>
      <c r="M4" s="36" t="n">
        <v>0</v>
      </c>
      <c r="N4" s="36" t="n">
        <v>0</v>
      </c>
      <c r="O4" s="36">
        <f>IF(AND(L4&lt;&gt;"",K4&lt;&gt;""),L4-M4-N4-K4,"")</f>
        <v/>
      </c>
      <c r="P4" s="37">
        <f>IF(AND(O4&lt;&gt;"",K4&lt;&gt;"",K4&lt;&gt;0),O4/K4,"")</f>
        <v/>
      </c>
      <c r="Q4" s="37">
        <f>IF(OR(F4="",F4=0,P4=""),"",MIN((1+P4)^(12/MAX(F4,1))-1,5))</f>
        <v/>
      </c>
    </row>
    <row r="5">
      <c r="A5" s="21" t="inlineStr">
        <is>
          <t xml:space="preserve"> WS-SD-001</t>
        </is>
      </c>
      <c r="B5" s="24" t="inlineStr">
        <is>
          <t>San Diego, CA</t>
        </is>
      </c>
      <c r="C5" s="21" t="inlineStr">
        <is>
          <t>Wholesale</t>
        </is>
      </c>
      <c r="D5" s="38" t="n">
        <v>45976</v>
      </c>
      <c r="E5" s="33" t="n">
        <v>46011</v>
      </c>
      <c r="F5" s="21">
        <f>IF(AND(D5&lt;&gt;"",E5&lt;&gt;""),DATEDIF(D5,E5,"M"),"")</f>
        <v/>
      </c>
      <c r="G5" s="36" t="n">
        <v>2500</v>
      </c>
      <c r="H5" s="36" t="n">
        <v>0</v>
      </c>
      <c r="I5" s="36" t="n">
        <v>0</v>
      </c>
      <c r="J5" s="36" t="n">
        <v>500</v>
      </c>
      <c r="K5" s="36">
        <f>IF(OR(G5&lt;&gt;"",H5&lt;&gt;"",I5&lt;&gt;"",J5&lt;&gt;""),G5+H5+I5+J5,"")</f>
        <v/>
      </c>
      <c r="L5" s="36" t="n">
        <v>25000</v>
      </c>
      <c r="M5" s="36" t="n">
        <v>0</v>
      </c>
      <c r="N5" s="36" t="n">
        <v>0</v>
      </c>
      <c r="O5" s="36">
        <f>IF(AND(L5&lt;&gt;"",K5&lt;&gt;""),L5-M5-N5-K5,"")</f>
        <v/>
      </c>
      <c r="P5" s="37">
        <f>IF(AND(O5&lt;&gt;"",K5&lt;&gt;"",K5&lt;&gt;0),O5/K5,"")</f>
        <v/>
      </c>
      <c r="Q5" s="37">
        <f>IF(OR(F5="",F5=0,P5=""),"",MIN((1+P5)^(12/MAX(F5,1))-1,5))</f>
        <v/>
      </c>
    </row>
    <row r="6">
      <c r="A6" s="24" t="inlineStr">
        <is>
          <t>FF-PHX-003</t>
        </is>
      </c>
      <c r="B6" s="21" t="inlineStr">
        <is>
          <t>Phoenix, AZ</t>
        </is>
      </c>
      <c r="C6" s="21" t="inlineStr">
        <is>
          <t>Fix &amp; Flip</t>
        </is>
      </c>
      <c r="D6" s="39" t="n">
        <v>45778</v>
      </c>
      <c r="E6" s="40" t="n">
        <v>45976</v>
      </c>
      <c r="F6" s="21">
        <f>IF(AND(D6&lt;&gt;"",E6&lt;&gt;""),DATEDIF(D6,E6,"M"),"")</f>
        <v/>
      </c>
      <c r="G6" s="36" t="n">
        <v>95000</v>
      </c>
      <c r="H6" s="36" t="n">
        <v>45000</v>
      </c>
      <c r="I6" s="36" t="n">
        <v>18000</v>
      </c>
      <c r="J6" s="36" t="n">
        <v>4000</v>
      </c>
      <c r="K6" s="36">
        <f>IF(OR(G6&lt;&gt;"",H6&lt;&gt;"",I6&lt;&gt;"",J6&lt;&gt;""),G6+H6+I6+J6,"")</f>
        <v/>
      </c>
      <c r="L6" s="36" t="n">
        <v>380000</v>
      </c>
      <c r="M6" s="36" t="n">
        <v>133000</v>
      </c>
      <c r="N6" s="36" t="n">
        <v>0</v>
      </c>
      <c r="O6" s="36">
        <f>IF(AND(L6&lt;&gt;"",K6&lt;&gt;""),L6-M6-N6-K6,"")</f>
        <v/>
      </c>
      <c r="P6" s="37">
        <f>IF(AND(O6&lt;&gt;"",K6&lt;&gt;"",K6&lt;&gt;0),O6/K6,"")</f>
        <v/>
      </c>
      <c r="Q6" s="37">
        <f>IF(OR(F6="",F6=0,P6=""),"",MIN((1+P6)^(12/MAX(F6,1))-1,5))</f>
        <v/>
      </c>
    </row>
    <row r="7">
      <c r="A7" s="21" t="inlineStr">
        <is>
          <t>FF-DAL-004</t>
        </is>
      </c>
      <c r="B7" s="21" t="inlineStr">
        <is>
          <t>Dallas, TX</t>
        </is>
      </c>
      <c r="C7" s="21" t="inlineStr">
        <is>
          <t>Fix &amp; Flip</t>
        </is>
      </c>
      <c r="D7" s="32" t="n">
        <v>45726</v>
      </c>
      <c r="E7" s="33" t="n">
        <v>45992</v>
      </c>
      <c r="F7" s="21">
        <f>IF(AND(D7&lt;&gt;"",E7&lt;&gt;""),DATEDIF(D7,E7,"M"),"")</f>
        <v/>
      </c>
      <c r="G7" s="36" t="n">
        <v>120000</v>
      </c>
      <c r="H7" s="36" t="n">
        <v>65000</v>
      </c>
      <c r="I7" s="36" t="n">
        <v>27000</v>
      </c>
      <c r="J7" s="36" t="n">
        <v>5500</v>
      </c>
      <c r="K7" s="36">
        <f>IF(OR(G7&lt;&gt;"",H7&lt;&gt;"",I7&lt;&gt;"",J7&lt;&gt;""),G7+H7+I7+J7,"")</f>
        <v/>
      </c>
      <c r="L7" s="36" t="n">
        <v>485000</v>
      </c>
      <c r="M7" s="36" t="n">
        <v>140000</v>
      </c>
      <c r="N7" s="36" t="n">
        <v>7500</v>
      </c>
      <c r="O7" s="36">
        <f>IF(AND(L7&lt;&gt;"",K7&lt;&gt;""),L7-M7-N7-K7,"")</f>
        <v/>
      </c>
      <c r="P7" s="37">
        <f>IF(AND(O7&lt;&gt;"",K7&lt;&gt;"",K7&lt;&gt;0),O7/K7,"")</f>
        <v/>
      </c>
      <c r="Q7" s="37">
        <f>IF(OR(F7="",F7=0,P7=""),"",MIN((1+P7)^(12/MAX(F7,1))-1,5))</f>
        <v/>
      </c>
    </row>
    <row r="8" ht="15.75" customHeight="1" s="16">
      <c r="A8" s="19" t="inlineStr">
        <is>
          <t>FF-LV-005</t>
        </is>
      </c>
      <c r="B8" s="21" t="inlineStr">
        <is>
          <t>Las Vegas, NV</t>
        </is>
      </c>
      <c r="C8" s="21" t="inlineStr">
        <is>
          <t>Fix &amp; Flip</t>
        </is>
      </c>
      <c r="D8" s="32" t="n">
        <v>45597</v>
      </c>
      <c r="E8" s="33" t="n">
        <v>45945</v>
      </c>
      <c r="F8" s="21">
        <f>IF(AND(D8&lt;&gt;"",E8&lt;&gt;""),DATEDIF(D8,E8,"M"),"")</f>
        <v/>
      </c>
      <c r="G8" s="36" t="n">
        <v>150000</v>
      </c>
      <c r="H8" s="36" t="n">
        <v>85000</v>
      </c>
      <c r="I8" s="36" t="n">
        <v>33000</v>
      </c>
      <c r="J8" s="36" t="n">
        <v>8000</v>
      </c>
      <c r="K8" s="36">
        <f>IF(OR(G8&lt;&gt;"",H8&lt;&gt;"",I8&lt;&gt;"",J8&lt;&gt;""),G8+H8+I8+J8,"")</f>
        <v/>
      </c>
      <c r="L8" s="36" t="n">
        <v>625000</v>
      </c>
      <c r="M8" s="36" t="n">
        <v>159</v>
      </c>
      <c r="N8" s="36" t="n">
        <v>0</v>
      </c>
      <c r="O8" s="36">
        <f>IF(AND(L8&lt;&gt;"",K8&lt;&gt;""),L8-M8-N8-K8,"")</f>
        <v/>
      </c>
      <c r="P8" s="37">
        <f>IF(AND(O8&lt;&gt;"",K8&lt;&gt;"",K8&lt;&gt;0),O8/K8,"")</f>
        <v/>
      </c>
      <c r="Q8" s="37">
        <f>IF(OR(F8="",F8=0,P8=""),"",MIN((1+P8)^(12/MAX(F8,1))-1,5))</f>
        <v/>
      </c>
    </row>
    <row r="9">
      <c r="A9" t="inlineStr">
        <is>
          <t>WS-LA-002</t>
        </is>
      </c>
      <c r="B9" t="inlineStr">
        <is>
          <t>Los Angeles, CA</t>
        </is>
      </c>
      <c r="C9" t="inlineStr">
        <is>
          <t>Wholesale</t>
        </is>
      </c>
      <c r="D9" s="41" t="n">
        <v>45935</v>
      </c>
      <c r="E9" s="41" t="n">
        <v>45971</v>
      </c>
      <c r="F9" s="21">
        <f>IF(AND(D9&lt;&gt;"",E9&lt;&gt;""),DATEDIF(D9,E9,"M"),"")</f>
        <v/>
      </c>
      <c r="G9" s="36" t="n">
        <v>3000</v>
      </c>
      <c r="H9" s="36" t="n">
        <v>0</v>
      </c>
      <c r="I9" s="36" t="n">
        <v>0</v>
      </c>
      <c r="J9" s="36" t="n">
        <v>800</v>
      </c>
      <c r="K9" s="36">
        <f>IF(OR(G9&lt;&gt;"",H9&lt;&gt;"",I9&lt;&gt;"",J9&lt;&gt;""),G9+H9+I9+J9,"")</f>
        <v/>
      </c>
      <c r="L9" s="36" t="n">
        <v>30800</v>
      </c>
      <c r="M9" s="36" t="n">
        <v>0</v>
      </c>
      <c r="N9" s="36" t="n">
        <v>0</v>
      </c>
      <c r="O9" s="36">
        <f>IF(AND(L9&lt;&gt;"",K9&lt;&gt;""),L9-M9-N9-K9,"")</f>
        <v/>
      </c>
      <c r="P9" s="37">
        <f>IF(AND(O9&lt;&gt;"",K9&lt;&gt;"",K9&lt;&gt;0),O9/K9,"")</f>
        <v/>
      </c>
      <c r="Q9" s="37">
        <f>IF(OR(F9="",F9=0,P9=""),"",MIN((1+P9)^(12/MAX(F9,1))-1,5))</f>
        <v/>
      </c>
    </row>
    <row r="10">
      <c r="F10" s="21">
        <f>IF(AND(D10&lt;&gt;"",E10&lt;&gt;""),DATEDIF(D10,E10,"M"),"")</f>
        <v/>
      </c>
      <c r="G10" s="36" t="n"/>
      <c r="H10" s="36" t="n"/>
      <c r="I10" s="36" t="n"/>
      <c r="J10" s="36" t="n"/>
      <c r="K10" s="36">
        <f>IF(OR(G10&lt;&gt;"",H10&lt;&gt;"",I10&lt;&gt;"",J10&lt;&gt;""),G10+H10+I10+J10,"")</f>
        <v/>
      </c>
      <c r="L10" s="36" t="n"/>
      <c r="M10" s="36" t="n"/>
      <c r="N10" s="36" t="n"/>
      <c r="O10" s="36">
        <f>IF(AND(L10&lt;&gt;"",K10&lt;&gt;""),L10-M10-N10-K10,"")</f>
        <v/>
      </c>
      <c r="P10" s="37">
        <f>IF(AND(O10&lt;&gt;"",K10&lt;&gt;"",K10&lt;&gt;0),O10/K10,"")</f>
        <v/>
      </c>
      <c r="Q10" s="37">
        <f>IF(OR(F10="",F10=0,P10=""),"",MIN((1+P10)^(12/MAX(F10,1))-1,5))</f>
        <v/>
      </c>
    </row>
    <row r="11">
      <c r="F11" s="21">
        <f>IF(AND(D11&lt;&gt;"",E11&lt;&gt;""),DATEDIF(D11,E11,"M"),"")</f>
        <v/>
      </c>
      <c r="G11" s="36" t="n"/>
      <c r="H11" s="36" t="n"/>
      <c r="I11" s="36" t="n"/>
      <c r="J11" s="36" t="n"/>
      <c r="K11" s="36">
        <f>IF(OR(G11&lt;&gt;"",H11&lt;&gt;"",I11&lt;&gt;"",J11&lt;&gt;""),G11+H11+I11+J11,"")</f>
        <v/>
      </c>
      <c r="L11" s="36" t="n"/>
      <c r="M11" s="36" t="n"/>
      <c r="N11" s="36" t="n"/>
      <c r="O11" s="36">
        <f>IF(AND(L11&lt;&gt;"",K11&lt;&gt;""),L11-M11-N11-K11,"")</f>
        <v/>
      </c>
      <c r="P11" s="37">
        <f>IF(AND(O11&lt;&gt;"",K11&lt;&gt;"",K11&lt;&gt;0),O11/K11,"")</f>
        <v/>
      </c>
      <c r="Q11" s="37">
        <f>IF(OR(F11="",F11=0,P11=""),"",MIN((1+P11)^(12/MAX(F11,1))-1,5))</f>
        <v/>
      </c>
    </row>
    <row r="12">
      <c r="F12" s="21">
        <f>IF(AND(D12&lt;&gt;"",E12&lt;&gt;""),DATEDIF(D12,E12,"M"),"")</f>
        <v/>
      </c>
      <c r="G12" s="36" t="n"/>
      <c r="H12" s="36" t="n"/>
      <c r="I12" s="36" t="n"/>
      <c r="J12" s="36" t="n"/>
      <c r="K12" s="36">
        <f>IF(OR(G12&lt;&gt;"",H12&lt;&gt;"",I12&lt;&gt;"",J12&lt;&gt;""),G12+H12+I12+J12,"")</f>
        <v/>
      </c>
      <c r="L12" s="36" t="n"/>
      <c r="M12" s="36" t="n"/>
      <c r="N12" s="36" t="n"/>
      <c r="O12" s="36">
        <f>IF(AND(L12&lt;&gt;"",K12&lt;&gt;""),L12-M12-N12-K12,"")</f>
        <v/>
      </c>
      <c r="P12" s="37">
        <f>IF(AND(O12&lt;&gt;"",K12&lt;&gt;"",K12&lt;&gt;0),O12/K12,"")</f>
        <v/>
      </c>
      <c r="Q12" s="37">
        <f>IF(OR(F12="",F12=0,P12=""),"",MIN((1+P12)^(12/MAX(F12,1))-1,5))</f>
        <v/>
      </c>
    </row>
    <row r="13">
      <c r="F13" s="21">
        <f>IF(AND(D13&lt;&gt;"",E13&lt;&gt;""),DATEDIF(D13,E13,"M"),"")</f>
        <v/>
      </c>
      <c r="G13" s="36" t="n"/>
      <c r="H13" s="36" t="n"/>
      <c r="I13" s="36" t="n"/>
      <c r="J13" s="36" t="n"/>
      <c r="K13" s="36">
        <f>IF(OR(G13&lt;&gt;"",H13&lt;&gt;"",I13&lt;&gt;"",J13&lt;&gt;""),G13+H13+I13+J13,"")</f>
        <v/>
      </c>
      <c r="L13" s="36" t="n"/>
      <c r="M13" s="36" t="n"/>
      <c r="N13" s="36" t="n"/>
      <c r="O13" s="36">
        <f>IF(AND(L13&lt;&gt;"",K13&lt;&gt;""),L13-M13-N13-K13,"")</f>
        <v/>
      </c>
      <c r="P13" s="37">
        <f>IF(AND(O13&lt;&gt;"",K13&lt;&gt;"",K13&lt;&gt;0),O13/K13,"")</f>
        <v/>
      </c>
      <c r="Q13" s="37">
        <f>IF(OR(F13="",F13=0,P13=""),"",MIN((1+P13)^(12/MAX(F13,1))-1,5))</f>
        <v/>
      </c>
    </row>
    <row r="14">
      <c r="F14" s="21">
        <f>IF(AND(D14&lt;&gt;"",E14&lt;&gt;""),DATEDIF(D14,E14,"M"),"")</f>
        <v/>
      </c>
      <c r="G14" s="36" t="n"/>
      <c r="H14" s="36" t="n"/>
      <c r="I14" s="36" t="n"/>
      <c r="J14" s="36" t="n"/>
      <c r="K14" s="36">
        <f>IF(OR(G14&lt;&gt;"",H14&lt;&gt;"",I14&lt;&gt;"",J14&lt;&gt;""),G14+H14+I14+J14,"")</f>
        <v/>
      </c>
      <c r="L14" s="36" t="n"/>
      <c r="M14" s="36" t="n"/>
      <c r="N14" s="36" t="n"/>
      <c r="O14" s="36">
        <f>IF(AND(L14&lt;&gt;"",K14&lt;&gt;""),L14-M14-N14-K14,"")</f>
        <v/>
      </c>
      <c r="P14" s="37">
        <f>IF(AND(O14&lt;&gt;"",K14&lt;&gt;"",K14&lt;&gt;0),O14/K14,"")</f>
        <v/>
      </c>
      <c r="Q14" s="37">
        <f>IF(OR(F14="",F14=0,P14=""),"",MIN((1+P14)^(12/MAX(F14,1))-1,5))</f>
        <v/>
      </c>
    </row>
    <row r="15">
      <c r="F15" s="21">
        <f>IF(AND(D15&lt;&gt;"",E15&lt;&gt;""),DATEDIF(D15,E15,"M"),"")</f>
        <v/>
      </c>
      <c r="G15" s="36" t="n"/>
      <c r="H15" s="36" t="n"/>
      <c r="I15" s="36" t="n"/>
      <c r="J15" s="36" t="n"/>
      <c r="K15" s="36">
        <f>IF(OR(G15&lt;&gt;"",H15&lt;&gt;"",I15&lt;&gt;"",J15&lt;&gt;""),G15+H15+I15+J15,"")</f>
        <v/>
      </c>
      <c r="L15" s="36" t="n"/>
      <c r="M15" s="36" t="n"/>
      <c r="N15" s="36" t="n"/>
      <c r="O15" s="36">
        <f>IF(AND(L15&lt;&gt;"",K15&lt;&gt;""),L15-M15-N15-K15,"")</f>
        <v/>
      </c>
      <c r="P15" s="37">
        <f>IF(AND(O15&lt;&gt;"",K15&lt;&gt;"",K15&lt;&gt;0),O15/K15,"")</f>
        <v/>
      </c>
      <c r="Q15" s="37">
        <f>IF(OR(F15="",F15=0,P15=""),"",MIN((1+P15)^(12/MAX(F15,1))-1,5))</f>
        <v/>
      </c>
    </row>
    <row r="16">
      <c r="F16" s="21">
        <f>IF(AND(D16&lt;&gt;"",E16&lt;&gt;""),DATEDIF(D16,E16,"M"),"")</f>
        <v/>
      </c>
      <c r="G16" s="36" t="n"/>
      <c r="H16" s="36" t="n"/>
      <c r="I16" s="36" t="n"/>
      <c r="J16" s="36" t="n"/>
      <c r="K16" s="36">
        <f>IF(OR(G16&lt;&gt;"",H16&lt;&gt;"",I16&lt;&gt;"",J16&lt;&gt;""),G16+H16+I16+J16,"")</f>
        <v/>
      </c>
      <c r="L16" s="36" t="n"/>
      <c r="M16" s="36" t="n"/>
      <c r="N16" s="36" t="n"/>
      <c r="O16" s="36">
        <f>IF(AND(L16&lt;&gt;"",K16&lt;&gt;""),L16-M16-N16-K16,"")</f>
        <v/>
      </c>
      <c r="P16" s="37">
        <f>IF(AND(O16&lt;&gt;"",K16&lt;&gt;"",K16&lt;&gt;0),O16/K16,"")</f>
        <v/>
      </c>
      <c r="Q16" s="37">
        <f>IF(OR(F16="",F16=0,P16=""),"",MIN((1+P16)^(12/MAX(F16,1))-1,5))</f>
        <v/>
      </c>
    </row>
    <row r="17">
      <c r="F17" s="21">
        <f>IF(AND(D17&lt;&gt;"",E17&lt;&gt;""),DATEDIF(D17,E17,"M"),"")</f>
        <v/>
      </c>
      <c r="G17" s="36" t="n"/>
      <c r="H17" s="36" t="n"/>
      <c r="I17" s="36" t="n"/>
      <c r="J17" s="36" t="n"/>
      <c r="K17" s="36">
        <f>IF(OR(G17&lt;&gt;"",H17&lt;&gt;"",I17&lt;&gt;"",J17&lt;&gt;""),G17+H17+I17+J17,"")</f>
        <v/>
      </c>
      <c r="L17" s="36" t="n"/>
      <c r="M17" s="36" t="n"/>
      <c r="N17" s="36" t="n"/>
      <c r="O17" s="36">
        <f>IF(AND(L17&lt;&gt;"",K17&lt;&gt;""),L17-M17-N17-K17,"")</f>
        <v/>
      </c>
      <c r="P17" s="37">
        <f>IF(AND(O17&lt;&gt;"",K17&lt;&gt;"",K17&lt;&gt;0),O17/K17,"")</f>
        <v/>
      </c>
      <c r="Q17" s="37">
        <f>IF(OR(F17="",F17=0,P17=""),"",MIN((1+P17)^(12/MAX(F17,1))-1,5))</f>
        <v/>
      </c>
    </row>
    <row r="18">
      <c r="F18" s="21">
        <f>IF(AND(D18&lt;&gt;"",E18&lt;&gt;""),DATEDIF(D18,E18,"M"),"")</f>
        <v/>
      </c>
      <c r="G18" s="36" t="n"/>
      <c r="H18" s="36" t="n"/>
      <c r="I18" s="36" t="n"/>
      <c r="J18" s="36" t="n"/>
      <c r="K18" s="36">
        <f>IF(OR(G18&lt;&gt;"",H18&lt;&gt;"",I18&lt;&gt;"",J18&lt;&gt;""),G18+H18+I18+J18,"")</f>
        <v/>
      </c>
      <c r="L18" s="36" t="n"/>
      <c r="M18" s="36" t="n"/>
      <c r="N18" s="36" t="n"/>
      <c r="O18" s="36">
        <f>IF(AND(L18&lt;&gt;"",K18&lt;&gt;""),L18-M18-N18-K18,"")</f>
        <v/>
      </c>
      <c r="P18" s="37">
        <f>IF(AND(O18&lt;&gt;"",K18&lt;&gt;"",K18&lt;&gt;0),O18/K18,"")</f>
        <v/>
      </c>
      <c r="Q18" s="37">
        <f>IF(OR(F18="",F18=0,P18=""),"",MIN((1+P18)^(12/MAX(F18,1))-1,5))</f>
        <v/>
      </c>
    </row>
    <row r="19">
      <c r="F19" s="21">
        <f>IF(AND(D19&lt;&gt;"",E19&lt;&gt;""),DATEDIF(D19,E19,"M"),"")</f>
        <v/>
      </c>
      <c r="G19" s="36" t="n"/>
      <c r="H19" s="36" t="n"/>
      <c r="I19" s="36" t="n"/>
      <c r="J19" s="36" t="n"/>
      <c r="K19" s="36">
        <f>IF(OR(G19&lt;&gt;"",H19&lt;&gt;"",I19&lt;&gt;"",J19&lt;&gt;""),G19+H19+I19+J19,"")</f>
        <v/>
      </c>
      <c r="L19" s="36" t="n"/>
      <c r="M19" s="36" t="n"/>
      <c r="N19" s="36" t="n"/>
      <c r="O19" s="36">
        <f>IF(AND(L19&lt;&gt;"",K19&lt;&gt;""),L19-M19-N19-K19,"")</f>
        <v/>
      </c>
      <c r="P19" s="37">
        <f>IF(AND(O19&lt;&gt;"",K19&lt;&gt;"",K19&lt;&gt;0),O19/K19,"")</f>
        <v/>
      </c>
      <c r="Q19" s="37">
        <f>IF(OR(F19="",F19=0,P19=""),"",MIN((1+P19)^(12/MAX(F19,1))-1,5))</f>
        <v/>
      </c>
    </row>
    <row r="20">
      <c r="F20" s="21">
        <f>IF(AND(D20&lt;&gt;"",E20&lt;&gt;""),DATEDIF(D20,E20,"M"),"")</f>
        <v/>
      </c>
      <c r="G20" s="36" t="n"/>
      <c r="H20" s="36" t="n"/>
      <c r="I20" s="36" t="n"/>
      <c r="J20" s="36" t="n"/>
      <c r="K20" s="36">
        <f>IF(OR(G20&lt;&gt;"",H20&lt;&gt;"",I20&lt;&gt;"",J20&lt;&gt;""),G20+H20+I20+J20,"")</f>
        <v/>
      </c>
      <c r="L20" s="36" t="n"/>
      <c r="M20" s="36" t="n"/>
      <c r="N20" s="36" t="n"/>
      <c r="O20" s="36">
        <f>IF(AND(L20&lt;&gt;"",K20&lt;&gt;""),L20-M20-N20-K20,"")</f>
        <v/>
      </c>
      <c r="P20" s="37">
        <f>IF(AND(O20&lt;&gt;"",K20&lt;&gt;"",K20&lt;&gt;0),O20/K20,"")</f>
        <v/>
      </c>
      <c r="Q20" s="37">
        <f>IF(OR(F20="",F20=0,P20=""),"",MIN((1+P20)^(12/MAX(F20,1))-1,5))</f>
        <v/>
      </c>
    </row>
    <row r="21">
      <c r="F21" s="21">
        <f>IF(AND(D21&lt;&gt;"",E21&lt;&gt;""),DATEDIF(D21,E21,"M"),"")</f>
        <v/>
      </c>
      <c r="G21" s="36" t="n"/>
      <c r="H21" s="36" t="n"/>
      <c r="I21" s="36" t="n"/>
      <c r="J21" s="36" t="n"/>
      <c r="K21" s="36">
        <f>IF(OR(G21&lt;&gt;"",H21&lt;&gt;"",I21&lt;&gt;"",J21&lt;&gt;""),G21+H21+I21+J21,"")</f>
        <v/>
      </c>
      <c r="L21" s="36" t="n"/>
      <c r="M21" s="36" t="n"/>
      <c r="N21" s="36" t="n"/>
      <c r="O21" s="36">
        <f>IF(AND(L21&lt;&gt;"",K21&lt;&gt;""),L21-M21-N21-K21,"")</f>
        <v/>
      </c>
      <c r="P21" s="37">
        <f>IF(AND(O21&lt;&gt;"",K21&lt;&gt;"",K21&lt;&gt;0),O21/K21,"")</f>
        <v/>
      </c>
      <c r="Q21" s="37">
        <f>IF(OR(F21="",F21=0,P21=""),"",MIN((1+P21)^(12/MAX(F21,1))-1,5))</f>
        <v/>
      </c>
    </row>
    <row r="22">
      <c r="F22" s="21">
        <f>IF(AND(D22&lt;&gt;"",E22&lt;&gt;""),DATEDIF(D22,E22,"M"),"")</f>
        <v/>
      </c>
      <c r="G22" s="36" t="n"/>
      <c r="H22" s="36" t="n"/>
      <c r="I22" s="36" t="n"/>
      <c r="J22" s="36" t="n"/>
      <c r="K22" s="36">
        <f>IF(OR(G22&lt;&gt;"",H22&lt;&gt;"",I22&lt;&gt;"",J22&lt;&gt;""),G22+H22+I22+J22,"")</f>
        <v/>
      </c>
      <c r="L22" s="36" t="n"/>
      <c r="M22" s="36" t="n"/>
      <c r="N22" s="36" t="n"/>
      <c r="O22" s="36">
        <f>IF(AND(L22&lt;&gt;"",K22&lt;&gt;""),L22-M22-N22-K22,"")</f>
        <v/>
      </c>
      <c r="P22" s="37">
        <f>IF(AND(O22&lt;&gt;"",K22&lt;&gt;"",K22&lt;&gt;0),O22/K22,"")</f>
        <v/>
      </c>
      <c r="Q22" s="37">
        <f>IF(OR(F22="",F22=0,P22=""),"",MIN((1+P22)^(12/MAX(F22,1))-1,5))</f>
        <v/>
      </c>
    </row>
    <row r="23">
      <c r="F23" s="21">
        <f>IF(AND(D23&lt;&gt;"",E23&lt;&gt;""),DATEDIF(D23,E23,"M"),"")</f>
        <v/>
      </c>
      <c r="G23" s="36" t="n"/>
      <c r="H23" s="36" t="n"/>
      <c r="I23" s="36" t="n"/>
      <c r="J23" s="36" t="n"/>
      <c r="K23" s="36">
        <f>IF(OR(G23&lt;&gt;"",H23&lt;&gt;"",I23&lt;&gt;"",J23&lt;&gt;""),G23+H23+I23+J23,"")</f>
        <v/>
      </c>
      <c r="L23" s="36" t="n"/>
      <c r="M23" s="36" t="n"/>
      <c r="N23" s="36" t="n"/>
      <c r="O23" s="36">
        <f>IF(AND(L23&lt;&gt;"",K23&lt;&gt;""),L23-M23-N23-K23,"")</f>
        <v/>
      </c>
      <c r="P23" s="37">
        <f>IF(AND(O23&lt;&gt;"",K23&lt;&gt;"",K23&lt;&gt;0),O23/K23,"")</f>
        <v/>
      </c>
      <c r="Q23" s="37">
        <f>IF(OR(F23="",F23=0,P23=""),"",MIN((1+P23)^(12/MAX(F23,1))-1,5))</f>
        <v/>
      </c>
    </row>
    <row r="24">
      <c r="F24" s="21">
        <f>IF(AND(D24&lt;&gt;"",E24&lt;&gt;""),DATEDIF(D24,E24,"M"),"")</f>
        <v/>
      </c>
      <c r="G24" s="36" t="n"/>
      <c r="H24" s="36" t="n"/>
      <c r="I24" s="36" t="n"/>
      <c r="J24" s="36" t="n"/>
      <c r="K24" s="36">
        <f>IF(OR(G24&lt;&gt;"",H24&lt;&gt;"",I24&lt;&gt;"",J24&lt;&gt;""),G24+H24+I24+J24,"")</f>
        <v/>
      </c>
      <c r="L24" s="36" t="n"/>
      <c r="M24" s="36" t="n"/>
      <c r="N24" s="36" t="n"/>
      <c r="O24" s="36">
        <f>IF(AND(L24&lt;&gt;"",K24&lt;&gt;""),L24-M24-N24-K24,"")</f>
        <v/>
      </c>
      <c r="P24" s="37">
        <f>IF(AND(O24&lt;&gt;"",K24&lt;&gt;"",K24&lt;&gt;0),O24/K24,"")</f>
        <v/>
      </c>
      <c r="Q24" s="37">
        <f>IF(OR(F24="",F24=0,P24=""),"",MIN((1+P24)^(12/MAX(F24,1))-1,5))</f>
        <v/>
      </c>
    </row>
    <row r="25">
      <c r="F25" s="21">
        <f>IF(AND(D25&lt;&gt;"",E25&lt;&gt;""),DATEDIF(D25,E25,"M"),"")</f>
        <v/>
      </c>
      <c r="G25" s="36" t="n"/>
      <c r="H25" s="36" t="n"/>
      <c r="I25" s="36" t="n"/>
      <c r="J25" s="36" t="n"/>
      <c r="K25" s="36">
        <f>IF(OR(G25&lt;&gt;"",H25&lt;&gt;"",I25&lt;&gt;"",J25&lt;&gt;""),G25+H25+I25+J25,"")</f>
        <v/>
      </c>
      <c r="L25" s="36" t="n"/>
      <c r="M25" s="36" t="n"/>
      <c r="N25" s="36" t="n"/>
      <c r="O25" s="36">
        <f>IF(AND(L25&lt;&gt;"",K25&lt;&gt;""),L25-M25-N25-K25,"")</f>
        <v/>
      </c>
      <c r="P25" s="37">
        <f>IF(AND(O25&lt;&gt;"",K25&lt;&gt;"",K25&lt;&gt;0),O25/K25,"")</f>
        <v/>
      </c>
      <c r="Q25" s="37">
        <f>IF(OR(F25="",F25=0,P25=""),"",MIN((1+P25)^(12/MAX(F25,1))-1,5))</f>
        <v/>
      </c>
    </row>
    <row r="26">
      <c r="F26" s="21">
        <f>IF(AND(D26&lt;&gt;"",E26&lt;&gt;""),DATEDIF(D26,E26,"M"),"")</f>
        <v/>
      </c>
      <c r="G26" s="36" t="n"/>
      <c r="H26" s="36" t="n"/>
      <c r="I26" s="36" t="n"/>
      <c r="J26" s="36" t="n"/>
      <c r="K26" s="36">
        <f>IF(OR(G26&lt;&gt;"",H26&lt;&gt;"",I26&lt;&gt;"",J26&lt;&gt;""),G26+H26+I26+J26,"")</f>
        <v/>
      </c>
      <c r="L26" s="36" t="n"/>
      <c r="M26" s="36" t="n"/>
      <c r="N26" s="36" t="n"/>
      <c r="O26" s="36">
        <f>IF(AND(L26&lt;&gt;"",K26&lt;&gt;""),L26-M26-N26-K26,"")</f>
        <v/>
      </c>
      <c r="P26" s="37">
        <f>IF(AND(O26&lt;&gt;"",K26&lt;&gt;"",K26&lt;&gt;0),O26/K26,"")</f>
        <v/>
      </c>
      <c r="Q26" s="37">
        <f>IF(OR(F26="",F26=0,P26=""),"",MIN((1+P26)^(12/MAX(F26,1))-1,5))</f>
        <v/>
      </c>
    </row>
    <row r="27">
      <c r="F27" s="21">
        <f>IF(AND(D27&lt;&gt;"",E27&lt;&gt;""),DATEDIF(D27,E27,"M"),"")</f>
        <v/>
      </c>
      <c r="G27" s="36" t="n"/>
      <c r="H27" s="36" t="n"/>
      <c r="I27" s="36" t="n"/>
      <c r="J27" s="36" t="n"/>
      <c r="K27" s="36">
        <f>IF(OR(G27&lt;&gt;"",H27&lt;&gt;"",I27&lt;&gt;"",J27&lt;&gt;""),G27+H27+I27+J27,"")</f>
        <v/>
      </c>
      <c r="L27" s="36" t="n"/>
      <c r="M27" s="36" t="n"/>
      <c r="N27" s="36" t="n"/>
      <c r="O27" s="36">
        <f>IF(AND(L27&lt;&gt;"",K27&lt;&gt;""),L27-M27-N27-K27,"")</f>
        <v/>
      </c>
      <c r="P27" s="37">
        <f>IF(AND(O27&lt;&gt;"",K27&lt;&gt;"",K27&lt;&gt;0),O27/K27,"")</f>
        <v/>
      </c>
      <c r="Q27" s="37">
        <f>IF(OR(F27="",F27=0,P27=""),"",MIN((1+P27)^(12/MAX(F27,1))-1,5))</f>
        <v/>
      </c>
    </row>
    <row r="28">
      <c r="F28" s="21">
        <f>IF(AND(D28&lt;&gt;"",E28&lt;&gt;""),DATEDIF(D28,E28,"M"),"")</f>
        <v/>
      </c>
      <c r="G28" s="36" t="n"/>
      <c r="H28" s="36" t="n"/>
      <c r="I28" s="36" t="n"/>
      <c r="J28" s="36" t="n"/>
      <c r="K28" s="36">
        <f>IF(OR(G28&lt;&gt;"",H28&lt;&gt;"",I28&lt;&gt;"",J28&lt;&gt;""),G28+H28+I28+J28,"")</f>
        <v/>
      </c>
      <c r="L28" s="36" t="n"/>
      <c r="M28" s="36" t="n"/>
      <c r="N28" s="36" t="n"/>
      <c r="O28" s="36">
        <f>IF(AND(L28&lt;&gt;"",K28&lt;&gt;""),L28-M28-N28-K28,"")</f>
        <v/>
      </c>
      <c r="P28" s="37">
        <f>IF(AND(O28&lt;&gt;"",K28&lt;&gt;"",K28&lt;&gt;0),O28/K28,"")</f>
        <v/>
      </c>
      <c r="Q28" s="37">
        <f>IF(OR(F28="",F28=0,P28=""),"",MIN((1+P28)^(12/MAX(F28,1))-1,5))</f>
        <v/>
      </c>
    </row>
    <row r="29">
      <c r="F29" s="21">
        <f>IF(AND(D29&lt;&gt;"",E29&lt;&gt;""),DATEDIF(D29,E29,"M"),"")</f>
        <v/>
      </c>
      <c r="G29" s="36" t="n"/>
      <c r="H29" s="36" t="n"/>
      <c r="I29" s="36" t="n"/>
      <c r="J29" s="36" t="n"/>
      <c r="K29" s="36">
        <f>IF(OR(G29&lt;&gt;"",H29&lt;&gt;"",I29&lt;&gt;"",J29&lt;&gt;""),G29+H29+I29+J29,"")</f>
        <v/>
      </c>
      <c r="L29" s="36" t="n"/>
      <c r="M29" s="36" t="n"/>
      <c r="N29" s="36" t="n"/>
      <c r="O29" s="36">
        <f>IF(AND(L29&lt;&gt;"",K29&lt;&gt;""),L29-M29-N29-K29,"")</f>
        <v/>
      </c>
      <c r="P29" s="37">
        <f>IF(AND(O29&lt;&gt;"",K29&lt;&gt;"",K29&lt;&gt;0),O29/K29,"")</f>
        <v/>
      </c>
      <c r="Q29" s="37">
        <f>IF(OR(F29="",F29=0,P29=""),"",MIN((1+P29)^(12/MAX(F29,1))-1,5))</f>
        <v/>
      </c>
    </row>
    <row r="30">
      <c r="F30" s="21">
        <f>IF(AND(D30&lt;&gt;"",E30&lt;&gt;""),DATEDIF(D30,E30,"M"),"")</f>
        <v/>
      </c>
      <c r="G30" s="36" t="n"/>
      <c r="H30" s="36" t="n"/>
      <c r="I30" s="36" t="n"/>
      <c r="J30" s="36" t="n"/>
      <c r="K30" s="36">
        <f>IF(OR(G30&lt;&gt;"",H30&lt;&gt;"",I30&lt;&gt;"",J30&lt;&gt;""),G30+H30+I30+J30,"")</f>
        <v/>
      </c>
      <c r="L30" s="36" t="n"/>
      <c r="M30" s="36" t="n"/>
      <c r="N30" s="36" t="n"/>
      <c r="O30" s="36">
        <f>IF(AND(L30&lt;&gt;"",K30&lt;&gt;""),L30-M30-N30-K30,"")</f>
        <v/>
      </c>
      <c r="P30" s="37">
        <f>IF(AND(O30&lt;&gt;"",K30&lt;&gt;"",K30&lt;&gt;0),O30/K30,"")</f>
        <v/>
      </c>
      <c r="Q30" s="37">
        <f>IF(OR(F30="",F30=0,P30=""),"",MIN((1+P30)^(12/MAX(F30,1))-1,5))</f>
        <v/>
      </c>
    </row>
    <row r="31">
      <c r="F31" s="21">
        <f>IF(AND(D31&lt;&gt;"",E31&lt;&gt;""),DATEDIF(D31,E31,"M"),"")</f>
        <v/>
      </c>
      <c r="G31" s="36" t="n"/>
      <c r="H31" s="36" t="n"/>
      <c r="I31" s="36" t="n"/>
      <c r="J31" s="36" t="n"/>
      <c r="K31" s="36">
        <f>IF(OR(G31&lt;&gt;"",H31&lt;&gt;"",I31&lt;&gt;"",J31&lt;&gt;""),G31+H31+I31+J31,"")</f>
        <v/>
      </c>
      <c r="L31" s="36" t="n"/>
      <c r="M31" s="36" t="n"/>
      <c r="N31" s="36" t="n"/>
      <c r="O31" s="36">
        <f>IF(AND(L31&lt;&gt;"",K31&lt;&gt;""),L31-M31-N31-K31,"")</f>
        <v/>
      </c>
      <c r="P31" s="37">
        <f>IF(AND(O31&lt;&gt;"",K31&lt;&gt;"",K31&lt;&gt;0),O31/K31,"")</f>
        <v/>
      </c>
      <c r="Q31" s="37">
        <f>IF(OR(F31="",F31=0,P31=""),"",MIN((1+P31)^(12/MAX(F31,1))-1,5))</f>
        <v/>
      </c>
    </row>
    <row r="32">
      <c r="F32" s="21">
        <f>IF(AND(D32&lt;&gt;"",E32&lt;&gt;""),DATEDIF(D32,E32,"M"),"")</f>
        <v/>
      </c>
      <c r="G32" s="36" t="n"/>
      <c r="H32" s="36" t="n"/>
      <c r="I32" s="36" t="n"/>
      <c r="J32" s="36" t="n"/>
      <c r="K32" s="36">
        <f>IF(OR(G32&lt;&gt;"",H32&lt;&gt;"",I32&lt;&gt;"",J32&lt;&gt;""),G32+H32+I32+J32,"")</f>
        <v/>
      </c>
      <c r="L32" s="36" t="n"/>
      <c r="M32" s="36" t="n"/>
      <c r="N32" s="36" t="n"/>
      <c r="O32" s="36">
        <f>IF(AND(L32&lt;&gt;"",K32&lt;&gt;""),L32-M32-N32-K32,"")</f>
        <v/>
      </c>
      <c r="P32" s="37">
        <f>IF(AND(O32&lt;&gt;"",K32&lt;&gt;"",K32&lt;&gt;0),O32/K32,"")</f>
        <v/>
      </c>
      <c r="Q32" s="37">
        <f>IF(OR(F32="",F32=0,P32=""),"",MIN((1+P32)^(12/MAX(F32,1))-1,5))</f>
        <v/>
      </c>
    </row>
    <row r="33">
      <c r="F33" s="21">
        <f>IF(AND(D33&lt;&gt;"",E33&lt;&gt;""),DATEDIF(D33,E33,"M"),"")</f>
        <v/>
      </c>
      <c r="G33" s="36" t="n"/>
      <c r="H33" s="36" t="n"/>
      <c r="I33" s="36" t="n"/>
      <c r="J33" s="36" t="n"/>
      <c r="K33" s="36">
        <f>IF(OR(G33&lt;&gt;"",H33&lt;&gt;"",I33&lt;&gt;"",J33&lt;&gt;""),G33+H33+I33+J33,"")</f>
        <v/>
      </c>
      <c r="L33" s="36" t="n"/>
      <c r="M33" s="36" t="n"/>
      <c r="N33" s="36" t="n"/>
      <c r="O33" s="36">
        <f>IF(AND(L33&lt;&gt;"",K33&lt;&gt;""),L33-M33-N33-K33,"")</f>
        <v/>
      </c>
      <c r="P33" s="37">
        <f>IF(AND(O33&lt;&gt;"",K33&lt;&gt;"",K33&lt;&gt;0),O33/K33,"")</f>
        <v/>
      </c>
      <c r="Q33" s="37">
        <f>IF(OR(F33="",F33=0,P33=""),"",MIN((1+P33)^(12/MAX(F33,1))-1,5))</f>
        <v/>
      </c>
    </row>
    <row r="34">
      <c r="F34" s="21">
        <f>IF(AND(D34&lt;&gt;"",E34&lt;&gt;""),DATEDIF(D34,E34,"M"),"")</f>
        <v/>
      </c>
      <c r="G34" s="36" t="n"/>
      <c r="H34" s="36" t="n"/>
      <c r="I34" s="36" t="n"/>
      <c r="J34" s="36" t="n"/>
      <c r="K34" s="36">
        <f>IF(OR(G34&lt;&gt;"",H34&lt;&gt;"",I34&lt;&gt;"",J34&lt;&gt;""),G34+H34+I34+J34,"")</f>
        <v/>
      </c>
      <c r="L34" s="36" t="n"/>
      <c r="M34" s="36" t="n"/>
      <c r="N34" s="36" t="n"/>
      <c r="O34" s="36">
        <f>IF(AND(L34&lt;&gt;"",K34&lt;&gt;""),L34-M34-N34-K34,"")</f>
        <v/>
      </c>
      <c r="P34" s="37">
        <f>IF(AND(O34&lt;&gt;"",K34&lt;&gt;"",K34&lt;&gt;0),O34/K34,"")</f>
        <v/>
      </c>
      <c r="Q34" s="37">
        <f>IF(OR(F34="",F34=0,P34=""),"",MIN((1+P34)^(12/MAX(F34,1))-1,5))</f>
        <v/>
      </c>
    </row>
    <row r="35">
      <c r="F35" s="21">
        <f>IF(AND(D35&lt;&gt;"",E35&lt;&gt;""),DATEDIF(D35,E35,"M"),"")</f>
        <v/>
      </c>
      <c r="G35" s="36" t="n"/>
      <c r="H35" s="36" t="n"/>
      <c r="I35" s="36" t="n"/>
      <c r="J35" s="36" t="n"/>
      <c r="K35" s="36">
        <f>IF(OR(G35&lt;&gt;"",H35&lt;&gt;"",I35&lt;&gt;"",J35&lt;&gt;""),G35+H35+I35+J35,"")</f>
        <v/>
      </c>
      <c r="L35" s="36" t="n"/>
      <c r="M35" s="36" t="n"/>
      <c r="N35" s="36" t="n"/>
      <c r="O35" s="36">
        <f>IF(AND(L35&lt;&gt;"",K35&lt;&gt;""),L35-M35-N35-K35,"")</f>
        <v/>
      </c>
      <c r="P35" s="37">
        <f>IF(AND(O35&lt;&gt;"",K35&lt;&gt;"",K35&lt;&gt;0),O35/K35,"")</f>
        <v/>
      </c>
      <c r="Q35" s="37">
        <f>IF(OR(F35="",F35=0,P35=""),"",MIN((1+P35)^(12/MAX(F35,1))-1,5))</f>
        <v/>
      </c>
    </row>
    <row r="36">
      <c r="F36" s="21">
        <f>IF(AND(D36&lt;&gt;"",E36&lt;&gt;""),DATEDIF(D36,E36,"M"),"")</f>
        <v/>
      </c>
      <c r="G36" s="36" t="n"/>
      <c r="H36" s="36" t="n"/>
      <c r="I36" s="36" t="n"/>
      <c r="J36" s="36" t="n"/>
      <c r="K36" s="36">
        <f>IF(OR(G36&lt;&gt;"",H36&lt;&gt;"",I36&lt;&gt;"",J36&lt;&gt;""),G36+H36+I36+J36,"")</f>
        <v/>
      </c>
      <c r="L36" s="36" t="n"/>
      <c r="M36" s="36" t="n"/>
      <c r="N36" s="36" t="n"/>
      <c r="O36" s="36">
        <f>IF(AND(L36&lt;&gt;"",K36&lt;&gt;""),L36-M36-N36-K36,"")</f>
        <v/>
      </c>
      <c r="P36" s="37">
        <f>IF(AND(O36&lt;&gt;"",K36&lt;&gt;"",K36&lt;&gt;0),O36/K36,"")</f>
        <v/>
      </c>
      <c r="Q36" s="37">
        <f>IF(OR(F36="",F36=0,P36=""),"",MIN((1+P36)^(12/MAX(F36,1))-1,5))</f>
        <v/>
      </c>
    </row>
    <row r="37">
      <c r="F37" s="21">
        <f>IF(AND(D37&lt;&gt;"",E37&lt;&gt;""),DATEDIF(D37,E37,"M"),"")</f>
        <v/>
      </c>
      <c r="G37" s="36" t="n"/>
      <c r="H37" s="36" t="n"/>
      <c r="I37" s="36" t="n"/>
      <c r="J37" s="36" t="n"/>
      <c r="K37" s="36">
        <f>IF(OR(G37&lt;&gt;"",H37&lt;&gt;"",I37&lt;&gt;"",J37&lt;&gt;""),G37+H37+I37+J37,"")</f>
        <v/>
      </c>
      <c r="L37" s="36" t="n"/>
      <c r="M37" s="36" t="n"/>
      <c r="N37" s="36" t="n"/>
      <c r="O37" s="36">
        <f>IF(AND(L37&lt;&gt;"",K37&lt;&gt;""),L37-M37-N37-K37,"")</f>
        <v/>
      </c>
      <c r="P37" s="37">
        <f>IF(AND(O37&lt;&gt;"",K37&lt;&gt;"",K37&lt;&gt;0),O37/K37,"")</f>
        <v/>
      </c>
      <c r="Q37" s="37">
        <f>IF(OR(F37="",F37=0,P37=""),"",MIN((1+P37)^(12/MAX(F37,1))-1,5))</f>
        <v/>
      </c>
    </row>
    <row r="38">
      <c r="F38" s="21">
        <f>IF(AND(D38&lt;&gt;"",E38&lt;&gt;""),DATEDIF(D38,E38,"M"),"")</f>
        <v/>
      </c>
      <c r="G38" s="36" t="n"/>
      <c r="H38" s="36" t="n"/>
      <c r="I38" s="36" t="n"/>
      <c r="J38" s="36" t="n"/>
      <c r="K38" s="36">
        <f>IF(OR(G38&lt;&gt;"",H38&lt;&gt;"",I38&lt;&gt;"",J38&lt;&gt;""),G38+H38+I38+J38,"")</f>
        <v/>
      </c>
      <c r="L38" s="36" t="n"/>
      <c r="M38" s="36" t="n"/>
      <c r="N38" s="36" t="n"/>
      <c r="O38" s="36">
        <f>IF(AND(L38&lt;&gt;"",K38&lt;&gt;""),L38-M38-N38-K38,"")</f>
        <v/>
      </c>
      <c r="P38" s="37">
        <f>IF(AND(O38&lt;&gt;"",K38&lt;&gt;"",K38&lt;&gt;0),O38/K38,"")</f>
        <v/>
      </c>
      <c r="Q38" s="37">
        <f>IF(OR(F38="",F38=0,P38=""),"",MIN((1+P38)^(12/MAX(F38,1))-1,5))</f>
        <v/>
      </c>
    </row>
    <row r="39">
      <c r="F39" s="21">
        <f>IF(AND(D39&lt;&gt;"",E39&lt;&gt;""),DATEDIF(D39,E39,"M"),"")</f>
        <v/>
      </c>
      <c r="G39" s="36" t="n"/>
      <c r="H39" s="36" t="n"/>
      <c r="I39" s="36" t="n"/>
      <c r="J39" s="36" t="n"/>
      <c r="K39" s="36">
        <f>IF(OR(G39&lt;&gt;"",H39&lt;&gt;"",I39&lt;&gt;"",J39&lt;&gt;""),G39+H39+I39+J39,"")</f>
        <v/>
      </c>
      <c r="L39" s="36" t="n"/>
      <c r="M39" s="36" t="n"/>
      <c r="N39" s="36" t="n"/>
      <c r="O39" s="36">
        <f>IF(AND(L39&lt;&gt;"",K39&lt;&gt;""),L39-M39-N39-K39,"")</f>
        <v/>
      </c>
      <c r="P39" s="37">
        <f>IF(AND(O39&lt;&gt;"",K39&lt;&gt;"",K39&lt;&gt;0),O39/K39,"")</f>
        <v/>
      </c>
      <c r="Q39" s="37">
        <f>IF(OR(F39="",F39=0,P39=""),"",MIN((1+P39)^(12/MAX(F39,1))-1,5))</f>
        <v/>
      </c>
    </row>
    <row r="40">
      <c r="F40" s="21">
        <f>IF(AND(D40&lt;&gt;"",E40&lt;&gt;""),DATEDIF(D40,E40,"M"),"")</f>
        <v/>
      </c>
      <c r="G40" s="36" t="n"/>
      <c r="H40" s="36" t="n"/>
      <c r="I40" s="36" t="n"/>
      <c r="J40" s="36" t="n"/>
      <c r="K40" s="36">
        <f>IF(OR(G40&lt;&gt;"",H40&lt;&gt;"",I40&lt;&gt;"",J40&lt;&gt;""),G40+H40+I40+J40,"")</f>
        <v/>
      </c>
      <c r="L40" s="36" t="n"/>
      <c r="M40" s="36" t="n"/>
      <c r="N40" s="36" t="n"/>
      <c r="O40" s="36">
        <f>IF(AND(L40&lt;&gt;"",K40&lt;&gt;""),L40-M40-N40-K40,"")</f>
        <v/>
      </c>
      <c r="P40" s="37">
        <f>IF(AND(O40&lt;&gt;"",K40&lt;&gt;"",K40&lt;&gt;0),O40/K40,"")</f>
        <v/>
      </c>
      <c r="Q40" s="37">
        <f>IF(OR(F40="",F40=0,P40=""),"",MIN((1+P40)^(12/MAX(F40,1))-1,5))</f>
        <v/>
      </c>
    </row>
    <row r="41">
      <c r="F41" s="21">
        <f>IF(AND(D41&lt;&gt;"",E41&lt;&gt;""),DATEDIF(D41,E41,"M"),"")</f>
        <v/>
      </c>
      <c r="G41" s="36" t="n"/>
      <c r="H41" s="36" t="n"/>
      <c r="I41" s="36" t="n"/>
      <c r="J41" s="36" t="n"/>
      <c r="K41" s="36">
        <f>IF(OR(G41&lt;&gt;"",H41&lt;&gt;"",I41&lt;&gt;"",J41&lt;&gt;""),G41+H41+I41+J41,"")</f>
        <v/>
      </c>
      <c r="L41" s="36" t="n"/>
      <c r="M41" s="36" t="n"/>
      <c r="N41" s="36" t="n"/>
      <c r="O41" s="36">
        <f>IF(AND(L41&lt;&gt;"",K41&lt;&gt;""),L41-M41-N41-K41,"")</f>
        <v/>
      </c>
      <c r="P41" s="37">
        <f>IF(AND(O41&lt;&gt;"",K41&lt;&gt;"",K41&lt;&gt;0),O41/K41,"")</f>
        <v/>
      </c>
      <c r="Q41" s="37">
        <f>IF(OR(F41="",F41=0,P41=""),"",MIN((1+P41)^(12/MAX(F41,1))-1,5))</f>
        <v/>
      </c>
    </row>
    <row r="42">
      <c r="F42" s="21">
        <f>IF(AND(D42&lt;&gt;"",E42&lt;&gt;""),DATEDIF(D42,E42,"M"),"")</f>
        <v/>
      </c>
      <c r="G42" s="36" t="n"/>
      <c r="H42" s="36" t="n"/>
      <c r="I42" s="36" t="n"/>
      <c r="J42" s="36" t="n"/>
      <c r="K42" s="36">
        <f>IF(OR(G42&lt;&gt;"",H42&lt;&gt;"",I42&lt;&gt;"",J42&lt;&gt;""),G42+H42+I42+J42,"")</f>
        <v/>
      </c>
      <c r="L42" s="36" t="n"/>
      <c r="M42" s="36" t="n"/>
      <c r="N42" s="36" t="n"/>
      <c r="O42" s="36">
        <f>IF(AND(L42&lt;&gt;"",K42&lt;&gt;""),L42-M42-N42-K42,"")</f>
        <v/>
      </c>
      <c r="P42" s="37">
        <f>IF(AND(O42&lt;&gt;"",K42&lt;&gt;"",K42&lt;&gt;0),O42/K42,"")</f>
        <v/>
      </c>
      <c r="Q42" s="37">
        <f>IF(OR(F42="",F42=0,P42=""),"",MIN((1+P42)^(12/MAX(F42,1))-1,5))</f>
        <v/>
      </c>
    </row>
    <row r="43">
      <c r="F43" s="21">
        <f>IF(AND(D43&lt;&gt;"",E43&lt;&gt;""),DATEDIF(D43,E43,"M"),"")</f>
        <v/>
      </c>
      <c r="G43" s="36" t="n"/>
      <c r="H43" s="36" t="n"/>
      <c r="I43" s="36" t="n"/>
      <c r="J43" s="36" t="n"/>
      <c r="K43" s="36">
        <f>IF(OR(G43&lt;&gt;"",H43&lt;&gt;"",I43&lt;&gt;"",J43&lt;&gt;""),G43+H43+I43+J43,"")</f>
        <v/>
      </c>
      <c r="L43" s="36" t="n"/>
      <c r="M43" s="36" t="n"/>
      <c r="N43" s="36" t="n"/>
      <c r="O43" s="36">
        <f>IF(AND(L43&lt;&gt;"",K43&lt;&gt;""),L43-M43-N43-K43,"")</f>
        <v/>
      </c>
      <c r="P43" s="37">
        <f>IF(AND(O43&lt;&gt;"",K43&lt;&gt;"",K43&lt;&gt;0),O43/K43,"")</f>
        <v/>
      </c>
      <c r="Q43" s="37">
        <f>IF(OR(F43="",F43=0,P43=""),"",MIN((1+P43)^(12/MAX(F43,1))-1,5))</f>
        <v/>
      </c>
    </row>
    <row r="44">
      <c r="F44" s="21">
        <f>IF(AND(D44&lt;&gt;"",E44&lt;&gt;""),DATEDIF(D44,E44,"M"),"")</f>
        <v/>
      </c>
      <c r="G44" s="36" t="n"/>
      <c r="H44" s="36" t="n"/>
      <c r="I44" s="36" t="n"/>
      <c r="J44" s="36" t="n"/>
      <c r="K44" s="36">
        <f>IF(OR(G44&lt;&gt;"",H44&lt;&gt;"",I44&lt;&gt;"",J44&lt;&gt;""),G44+H44+I44+J44,"")</f>
        <v/>
      </c>
      <c r="L44" s="36" t="n"/>
      <c r="M44" s="36" t="n"/>
      <c r="N44" s="36" t="n"/>
      <c r="O44" s="36">
        <f>IF(AND(L44&lt;&gt;"",K44&lt;&gt;""),L44-M44-N44-K44,"")</f>
        <v/>
      </c>
      <c r="P44" s="37">
        <f>IF(AND(O44&lt;&gt;"",K44&lt;&gt;"",K44&lt;&gt;0),O44/K44,"")</f>
        <v/>
      </c>
      <c r="Q44" s="37">
        <f>IF(OR(F44="",F44=0,P44=""),"",MIN((1+P44)^(12/MAX(F44,1))-1,5))</f>
        <v/>
      </c>
    </row>
    <row r="45">
      <c r="F45" s="21">
        <f>IF(AND(D45&lt;&gt;"",E45&lt;&gt;""),DATEDIF(D45,E45,"M"),"")</f>
        <v/>
      </c>
      <c r="G45" s="36" t="n"/>
      <c r="H45" s="36" t="n"/>
      <c r="I45" s="36" t="n"/>
      <c r="J45" s="36" t="n"/>
      <c r="K45" s="36">
        <f>IF(OR(G45&lt;&gt;"",H45&lt;&gt;"",I45&lt;&gt;"",J45&lt;&gt;""),G45+H45+I45+J45,"")</f>
        <v/>
      </c>
      <c r="L45" s="36" t="n"/>
      <c r="M45" s="36" t="n"/>
      <c r="N45" s="36" t="n"/>
      <c r="O45" s="36">
        <f>IF(AND(L45&lt;&gt;"",K45&lt;&gt;""),L45-M45-N45-K45,"")</f>
        <v/>
      </c>
      <c r="P45" s="37">
        <f>IF(AND(O45&lt;&gt;"",K45&lt;&gt;"",K45&lt;&gt;0),O45/K45,"")</f>
        <v/>
      </c>
      <c r="Q45" s="37">
        <f>IF(OR(F45="",F45=0,P45=""),"",MIN((1+P45)^(12/MAX(F45,1))-1,5))</f>
        <v/>
      </c>
    </row>
    <row r="46">
      <c r="F46" s="21">
        <f>IF(AND(D46&lt;&gt;"",E46&lt;&gt;""),DATEDIF(D46,E46,"M"),"")</f>
        <v/>
      </c>
      <c r="G46" s="36" t="n"/>
      <c r="H46" s="36" t="n"/>
      <c r="I46" s="36" t="n"/>
      <c r="J46" s="36" t="n"/>
      <c r="K46" s="36">
        <f>IF(OR(G46&lt;&gt;"",H46&lt;&gt;"",I46&lt;&gt;"",J46&lt;&gt;""),G46+H46+I46+J46,"")</f>
        <v/>
      </c>
      <c r="L46" s="36" t="n"/>
      <c r="M46" s="36" t="n"/>
      <c r="N46" s="36" t="n"/>
      <c r="O46" s="36">
        <f>IF(AND(L46&lt;&gt;"",K46&lt;&gt;""),L46-M46-N46-K46,"")</f>
        <v/>
      </c>
      <c r="P46" s="37">
        <f>IF(AND(O46&lt;&gt;"",K46&lt;&gt;"",K46&lt;&gt;0),O46/K46,"")</f>
        <v/>
      </c>
      <c r="Q46" s="37">
        <f>IF(OR(F46="",F46=0,P46=""),"",MIN((1+P46)^(12/MAX(F46,1))-1,5))</f>
        <v/>
      </c>
    </row>
    <row r="47">
      <c r="F47" s="21">
        <f>IF(AND(D47&lt;&gt;"",E47&lt;&gt;""),DATEDIF(D47,E47,"M"),"")</f>
        <v/>
      </c>
      <c r="G47" s="36" t="n"/>
      <c r="H47" s="36" t="n"/>
      <c r="I47" s="36" t="n"/>
      <c r="J47" s="36" t="n"/>
      <c r="K47" s="36">
        <f>IF(OR(G47&lt;&gt;"",H47&lt;&gt;"",I47&lt;&gt;"",J47&lt;&gt;""),G47+H47+I47+J47,"")</f>
        <v/>
      </c>
      <c r="L47" s="36" t="n"/>
      <c r="M47" s="36" t="n"/>
      <c r="N47" s="36" t="n"/>
      <c r="O47" s="36">
        <f>IF(AND(L47&lt;&gt;"",K47&lt;&gt;""),L47-M47-N47-K47,"")</f>
        <v/>
      </c>
      <c r="P47" s="37">
        <f>IF(AND(O47&lt;&gt;"",K47&lt;&gt;"",K47&lt;&gt;0),O47/K47,"")</f>
        <v/>
      </c>
      <c r="Q47" s="37">
        <f>IF(OR(F47="",F47=0,P47=""),"",MIN((1+P47)^(12/MAX(F47,1))-1,5))</f>
        <v/>
      </c>
    </row>
    <row r="48">
      <c r="F48" s="21">
        <f>IF(AND(D48&lt;&gt;"",E48&lt;&gt;""),DATEDIF(D48,E48,"M"),"")</f>
        <v/>
      </c>
      <c r="G48" s="36" t="n"/>
      <c r="H48" s="36" t="n"/>
      <c r="I48" s="36" t="n"/>
      <c r="J48" s="36" t="n"/>
      <c r="K48" s="36">
        <f>IF(OR(G48&lt;&gt;"",H48&lt;&gt;"",I48&lt;&gt;"",J48&lt;&gt;""),G48+H48+I48+J48,"")</f>
        <v/>
      </c>
      <c r="L48" s="36" t="n"/>
      <c r="M48" s="36" t="n"/>
      <c r="N48" s="36" t="n"/>
      <c r="O48" s="36">
        <f>IF(AND(L48&lt;&gt;"",K48&lt;&gt;""),L48-M48-N48-K48,"")</f>
        <v/>
      </c>
      <c r="P48" s="37">
        <f>IF(AND(O48&lt;&gt;"",K48&lt;&gt;"",K48&lt;&gt;0),O48/K48,"")</f>
        <v/>
      </c>
      <c r="Q48" s="37">
        <f>IF(OR(F48="",F48=0,P48=""),"",MIN((1+P48)^(12/MAX(F48,1))-1,5))</f>
        <v/>
      </c>
    </row>
    <row r="49">
      <c r="F49" s="21">
        <f>IF(AND(D49&lt;&gt;"",E49&lt;&gt;""),DATEDIF(D49,E49,"M"),"")</f>
        <v/>
      </c>
      <c r="G49" s="36" t="n"/>
      <c r="H49" s="36" t="n"/>
      <c r="I49" s="36" t="n"/>
      <c r="J49" s="36" t="n"/>
      <c r="K49" s="36">
        <f>IF(OR(G49&lt;&gt;"",H49&lt;&gt;"",I49&lt;&gt;"",J49&lt;&gt;""),G49+H49+I49+J49,"")</f>
        <v/>
      </c>
      <c r="L49" s="36" t="n"/>
      <c r="M49" s="36" t="n"/>
      <c r="N49" s="36" t="n"/>
      <c r="O49" s="36">
        <f>IF(AND(L49&lt;&gt;"",K49&lt;&gt;""),L49-M49-N49-K49,"")</f>
        <v/>
      </c>
      <c r="P49" s="37">
        <f>IF(AND(O49&lt;&gt;"",K49&lt;&gt;"",K49&lt;&gt;0),O49/K49,"")</f>
        <v/>
      </c>
      <c r="Q49" s="37">
        <f>IF(OR(F49="",F49=0,P49=""),"",MIN((1+P49)^(12/MAX(F49,1))-1,5))</f>
        <v/>
      </c>
    </row>
    <row r="50">
      <c r="F50" s="21">
        <f>IF(AND(D50&lt;&gt;"",E50&lt;&gt;""),DATEDIF(D50,E50,"M"),"")</f>
        <v/>
      </c>
      <c r="G50" s="36" t="n"/>
      <c r="H50" s="36" t="n"/>
      <c r="I50" s="36" t="n"/>
      <c r="J50" s="36" t="n"/>
      <c r="K50" s="36">
        <f>IF(OR(G50&lt;&gt;"",H50&lt;&gt;"",I50&lt;&gt;"",J50&lt;&gt;""),G50+H50+I50+J50,"")</f>
        <v/>
      </c>
      <c r="L50" s="36" t="n"/>
      <c r="M50" s="36" t="n"/>
      <c r="N50" s="36" t="n"/>
      <c r="O50" s="36">
        <f>IF(AND(L50&lt;&gt;"",K50&lt;&gt;""),L50-M50-N50-K50,"")</f>
        <v/>
      </c>
      <c r="P50" s="37">
        <f>IF(AND(O50&lt;&gt;"",K50&lt;&gt;"",K50&lt;&gt;0),O50/K50,"")</f>
        <v/>
      </c>
      <c r="Q50" s="37">
        <f>IF(OR(F50="",F50=0,P50=""),"",MIN((1+P50)^(12/MAX(F50,1))-1,5))</f>
        <v/>
      </c>
    </row>
    <row r="51">
      <c r="F51" s="21">
        <f>IF(AND(D51&lt;&gt;"",E51&lt;&gt;""),DATEDIF(D51,E51,"M"),"")</f>
        <v/>
      </c>
      <c r="G51" s="36" t="n"/>
      <c r="H51" s="36" t="n"/>
      <c r="I51" s="36" t="n"/>
      <c r="J51" s="36" t="n"/>
      <c r="K51" s="36">
        <f>IF(OR(G51&lt;&gt;"",H51&lt;&gt;"",I51&lt;&gt;"",J51&lt;&gt;""),G51+H51+I51+J51,"")</f>
        <v/>
      </c>
      <c r="L51" s="36" t="n"/>
      <c r="M51" s="36" t="n"/>
      <c r="N51" s="36" t="n"/>
      <c r="O51" s="36">
        <f>IF(AND(L51&lt;&gt;"",K51&lt;&gt;""),L51-M51-N51-K51,"")</f>
        <v/>
      </c>
      <c r="P51" s="37">
        <f>IF(AND(O51&lt;&gt;"",K51&lt;&gt;"",K51&lt;&gt;0),O51/K51,"")</f>
        <v/>
      </c>
      <c r="Q51" s="37">
        <f>IF(OR(F51="",F51=0,P51=""),"",MIN((1+P51)^(12/MAX(F51,1))-1,5))</f>
        <v/>
      </c>
    </row>
    <row r="52">
      <c r="F52" s="21">
        <f>IF(AND(D52&lt;&gt;"",E52&lt;&gt;""),DATEDIF(D52,E52,"M"),"")</f>
        <v/>
      </c>
      <c r="G52" s="36" t="n"/>
      <c r="H52" s="36" t="n"/>
      <c r="I52" s="36" t="n"/>
      <c r="J52" s="36" t="n"/>
      <c r="K52" s="36">
        <f>IF(OR(G52&lt;&gt;"",H52&lt;&gt;"",I52&lt;&gt;"",J52&lt;&gt;""),G52+H52+I52+J52,"")</f>
        <v/>
      </c>
      <c r="L52" s="36" t="n"/>
      <c r="M52" s="36" t="n"/>
      <c r="N52" s="36" t="n"/>
      <c r="O52" s="36">
        <f>IF(AND(L52&lt;&gt;"",K52&lt;&gt;""),L52-M52-N52-K52,"")</f>
        <v/>
      </c>
      <c r="P52" s="37">
        <f>IF(AND(O52&lt;&gt;"",K52&lt;&gt;"",K52&lt;&gt;0),O52/K52,"")</f>
        <v/>
      </c>
      <c r="Q52" s="37">
        <f>IF(OR(F52="",F52=0,P52=""),"",MIN((1+P52)^(12/MAX(F52,1))-1,5))</f>
        <v/>
      </c>
    </row>
    <row r="53">
      <c r="F53" s="21">
        <f>IF(AND(D53&lt;&gt;"",E53&lt;&gt;""),DATEDIF(D53,E53,"M"),"")</f>
        <v/>
      </c>
      <c r="G53" s="36" t="n"/>
      <c r="H53" s="36" t="n"/>
      <c r="I53" s="36" t="n"/>
      <c r="J53" s="36" t="n"/>
      <c r="K53" s="36">
        <f>IF(OR(G53&lt;&gt;"",H53&lt;&gt;"",I53&lt;&gt;"",J53&lt;&gt;""),G53+H53+I53+J53,"")</f>
        <v/>
      </c>
      <c r="L53" s="36" t="n"/>
      <c r="M53" s="36" t="n"/>
      <c r="N53" s="36" t="n"/>
      <c r="O53" s="36">
        <f>IF(AND(L53&lt;&gt;"",K53&lt;&gt;""),L53-M53-N53-K53,"")</f>
        <v/>
      </c>
      <c r="P53" s="37">
        <f>IF(AND(O53&lt;&gt;"",K53&lt;&gt;"",K53&lt;&gt;0),O53/K53,"")</f>
        <v/>
      </c>
      <c r="Q53" s="37">
        <f>IF(OR(F53="",F53=0,P53=""),"",MIN((1+P53)^(12/MAX(F53,1))-1,5))</f>
        <v/>
      </c>
    </row>
    <row r="54">
      <c r="F54" s="21">
        <f>IF(AND(D54&lt;&gt;"",E54&lt;&gt;""),DATEDIF(D54,E54,"M"),"")</f>
        <v/>
      </c>
      <c r="G54" s="36" t="n"/>
      <c r="H54" s="36" t="n"/>
      <c r="I54" s="36" t="n"/>
      <c r="J54" s="36" t="n"/>
      <c r="K54" s="36">
        <f>IF(OR(G54&lt;&gt;"",H54&lt;&gt;"",I54&lt;&gt;"",J54&lt;&gt;""),G54+H54+I54+J54,"")</f>
        <v/>
      </c>
      <c r="L54" s="36" t="n"/>
      <c r="M54" s="36" t="n"/>
      <c r="N54" s="36" t="n"/>
      <c r="O54" s="36">
        <f>IF(AND(L54&lt;&gt;"",K54&lt;&gt;""),L54-M54-N54-K54,"")</f>
        <v/>
      </c>
      <c r="P54" s="37">
        <f>IF(AND(O54&lt;&gt;"",K54&lt;&gt;"",K54&lt;&gt;0),O54/K54,"")</f>
        <v/>
      </c>
      <c r="Q54" s="37">
        <f>IF(OR(F54="",F54=0,P54=""),"",MIN((1+P54)^(12/MAX(F54,1))-1,5))</f>
        <v/>
      </c>
    </row>
    <row r="55">
      <c r="F55" s="21">
        <f>IF(AND(D55&lt;&gt;"",E55&lt;&gt;""),DATEDIF(D55,E55,"M"),"")</f>
        <v/>
      </c>
      <c r="G55" s="36" t="n"/>
      <c r="H55" s="36" t="n"/>
      <c r="I55" s="36" t="n"/>
      <c r="J55" s="36" t="n"/>
      <c r="K55" s="36">
        <f>IF(OR(G55&lt;&gt;"",H55&lt;&gt;"",I55&lt;&gt;"",J55&lt;&gt;""),G55+H55+I55+J55,"")</f>
        <v/>
      </c>
      <c r="L55" s="36" t="n"/>
      <c r="M55" s="36" t="n"/>
      <c r="N55" s="36" t="n"/>
      <c r="O55" s="36">
        <f>IF(AND(L55&lt;&gt;"",K55&lt;&gt;""),L55-M55-N55-K55,"")</f>
        <v/>
      </c>
      <c r="P55" s="37">
        <f>IF(AND(O55&lt;&gt;"",K55&lt;&gt;"",K55&lt;&gt;0),O55/K55,"")</f>
        <v/>
      </c>
      <c r="Q55" s="37">
        <f>IF(OR(F55="",F55=0,P55=""),"",MIN((1+P55)^(12/MAX(F55,1))-1,5))</f>
        <v/>
      </c>
    </row>
    <row r="56">
      <c r="F56" s="21">
        <f>IF(AND(D56&lt;&gt;"",E56&lt;&gt;""),DATEDIF(D56,E56,"M"),"")</f>
        <v/>
      </c>
      <c r="G56" s="36" t="n"/>
      <c r="H56" s="36" t="n"/>
      <c r="I56" s="36" t="n"/>
      <c r="J56" s="36" t="n"/>
      <c r="K56" s="36">
        <f>IF(OR(G56&lt;&gt;"",H56&lt;&gt;"",I56&lt;&gt;"",J56&lt;&gt;""),G56+H56+I56+J56,"")</f>
        <v/>
      </c>
      <c r="L56" s="36" t="n"/>
      <c r="M56" s="36" t="n"/>
      <c r="N56" s="36" t="n"/>
      <c r="O56" s="36">
        <f>IF(AND(L56&lt;&gt;"",K56&lt;&gt;""),L56-M56-N56-K56,"")</f>
        <v/>
      </c>
      <c r="P56" s="37">
        <f>IF(AND(O56&lt;&gt;"",K56&lt;&gt;"",K56&lt;&gt;0),O56/K56,"")</f>
        <v/>
      </c>
      <c r="Q56" s="37">
        <f>IF(OR(F56="",F56=0,P56=""),"",MIN((1+P56)^(12/MAX(F56,1))-1,5))</f>
        <v/>
      </c>
    </row>
    <row r="57">
      <c r="F57" s="21">
        <f>IF(AND(D57&lt;&gt;"",E57&lt;&gt;""),DATEDIF(D57,E57,"M"),"")</f>
        <v/>
      </c>
      <c r="G57" s="36" t="n"/>
      <c r="H57" s="36" t="n"/>
      <c r="I57" s="36" t="n"/>
      <c r="J57" s="36" t="n"/>
      <c r="K57" s="36">
        <f>IF(OR(G57&lt;&gt;"",H57&lt;&gt;"",I57&lt;&gt;"",J57&lt;&gt;""),G57+H57+I57+J57,"")</f>
        <v/>
      </c>
      <c r="L57" s="36" t="n"/>
      <c r="M57" s="36" t="n"/>
      <c r="N57" s="36" t="n"/>
      <c r="O57" s="36">
        <f>IF(AND(L57&lt;&gt;"",K57&lt;&gt;""),L57-M57-N57-K57,"")</f>
        <v/>
      </c>
      <c r="P57" s="37">
        <f>IF(AND(O57&lt;&gt;"",K57&lt;&gt;"",K57&lt;&gt;0),O57/K57,"")</f>
        <v/>
      </c>
      <c r="Q57" s="37">
        <f>IF(OR(F57="",F57=0,P57=""),"",MIN((1+P57)^(12/MAX(F57,1))-1,5))</f>
        <v/>
      </c>
    </row>
    <row r="58">
      <c r="F58" s="21">
        <f>IF(AND(D58&lt;&gt;"",E58&lt;&gt;""),DATEDIF(D58,E58,"M"),"")</f>
        <v/>
      </c>
      <c r="G58" s="36" t="n"/>
      <c r="H58" s="36" t="n"/>
      <c r="I58" s="36" t="n"/>
      <c r="J58" s="36" t="n"/>
      <c r="K58" s="36">
        <f>IF(OR(G58&lt;&gt;"",H58&lt;&gt;"",I58&lt;&gt;"",J58&lt;&gt;""),G58+H58+I58+J58,"")</f>
        <v/>
      </c>
      <c r="L58" s="36" t="n"/>
      <c r="M58" s="36" t="n"/>
      <c r="N58" s="36" t="n"/>
      <c r="O58" s="36">
        <f>IF(AND(L58&lt;&gt;"",K58&lt;&gt;""),L58-M58-N58-K58,"")</f>
        <v/>
      </c>
      <c r="P58" s="37">
        <f>IF(AND(O58&lt;&gt;"",K58&lt;&gt;"",K58&lt;&gt;0),O58/K58,"")</f>
        <v/>
      </c>
      <c r="Q58" s="37">
        <f>IF(OR(F58="",F58=0,P58=""),"",MIN((1+P58)^(12/MAX(F58,1))-1,5))</f>
        <v/>
      </c>
    </row>
    <row r="59">
      <c r="F59" s="21">
        <f>IF(AND(D59&lt;&gt;"",E59&lt;&gt;""),DATEDIF(D59,E59,"M"),"")</f>
        <v/>
      </c>
      <c r="G59" s="36" t="n"/>
      <c r="H59" s="36" t="n"/>
      <c r="I59" s="36" t="n"/>
      <c r="J59" s="36" t="n"/>
      <c r="K59" s="36">
        <f>IF(OR(G59&lt;&gt;"",H59&lt;&gt;"",I59&lt;&gt;"",J59&lt;&gt;""),G59+H59+I59+J59,"")</f>
        <v/>
      </c>
      <c r="L59" s="36" t="n"/>
      <c r="M59" s="36" t="n"/>
      <c r="N59" s="36" t="n"/>
      <c r="O59" s="36">
        <f>IF(AND(L59&lt;&gt;"",K59&lt;&gt;""),L59-M59-N59-K59,"")</f>
        <v/>
      </c>
      <c r="P59" s="37">
        <f>IF(AND(O59&lt;&gt;"",K59&lt;&gt;"",K59&lt;&gt;0),O59/K59,"")</f>
        <v/>
      </c>
      <c r="Q59" s="37">
        <f>IF(OR(F59="",F59=0,P59=""),"",MIN((1+P59)^(12/MAX(F59,1))-1,5))</f>
        <v/>
      </c>
    </row>
    <row r="60">
      <c r="F60" s="21">
        <f>IF(AND(D60&lt;&gt;"",E60&lt;&gt;""),DATEDIF(D60,E60,"M"),"")</f>
        <v/>
      </c>
      <c r="G60" s="36" t="n"/>
      <c r="H60" s="36" t="n"/>
      <c r="I60" s="36" t="n"/>
      <c r="J60" s="36" t="n"/>
      <c r="K60" s="36">
        <f>IF(OR(G60&lt;&gt;"",H60&lt;&gt;"",I60&lt;&gt;"",J60&lt;&gt;""),G60+H60+I60+J60,"")</f>
        <v/>
      </c>
      <c r="L60" s="36" t="n"/>
      <c r="M60" s="36" t="n"/>
      <c r="N60" s="36" t="n"/>
      <c r="O60" s="36">
        <f>IF(AND(L60&lt;&gt;"",K60&lt;&gt;""),L60-M60-N60-K60,"")</f>
        <v/>
      </c>
      <c r="P60" s="37">
        <f>IF(AND(O60&lt;&gt;"",K60&lt;&gt;"",K60&lt;&gt;0),O60/K60,"")</f>
        <v/>
      </c>
      <c r="Q60" s="37">
        <f>IF(OR(F60="",F60=0,P60=""),"",MIN((1+P60)^(12/MAX(F60,1))-1,5))</f>
        <v/>
      </c>
    </row>
    <row r="61">
      <c r="F61" s="21">
        <f>IF(AND(D61&lt;&gt;"",E61&lt;&gt;""),DATEDIF(D61,E61,"M"),"")</f>
        <v/>
      </c>
      <c r="G61" s="36" t="n"/>
      <c r="H61" s="36" t="n"/>
      <c r="I61" s="36" t="n"/>
      <c r="J61" s="36" t="n"/>
      <c r="K61" s="36">
        <f>IF(OR(G61&lt;&gt;"",H61&lt;&gt;"",I61&lt;&gt;"",J61&lt;&gt;""),G61+H61+I61+J61,"")</f>
        <v/>
      </c>
      <c r="L61" s="36" t="n"/>
      <c r="M61" s="36" t="n"/>
      <c r="N61" s="36" t="n"/>
      <c r="O61" s="36">
        <f>IF(AND(L61&lt;&gt;"",K61&lt;&gt;""),L61-M61-N61-K61,"")</f>
        <v/>
      </c>
      <c r="P61" s="37">
        <f>IF(AND(O61&lt;&gt;"",K61&lt;&gt;"",K61&lt;&gt;0),O61/K61,"")</f>
        <v/>
      </c>
      <c r="Q61" s="37">
        <f>IF(OR(F61="",F61=0,P61=""),"",MIN((1+P61)^(12/MAX(F61,1))-1,5))</f>
        <v/>
      </c>
    </row>
    <row r="62">
      <c r="F62" s="21">
        <f>IF(AND(D62&lt;&gt;"",E62&lt;&gt;""),DATEDIF(D62,E62,"M"),"")</f>
        <v/>
      </c>
      <c r="G62" s="36" t="n"/>
      <c r="H62" s="36" t="n"/>
      <c r="I62" s="36" t="n"/>
      <c r="J62" s="36" t="n"/>
      <c r="K62" s="36">
        <f>IF(OR(G62&lt;&gt;"",H62&lt;&gt;"",I62&lt;&gt;"",J62&lt;&gt;""),G62+H62+I62+J62,"")</f>
        <v/>
      </c>
      <c r="L62" s="36" t="n"/>
      <c r="M62" s="36" t="n"/>
      <c r="N62" s="36" t="n"/>
      <c r="O62" s="36">
        <f>IF(AND(L62&lt;&gt;"",K62&lt;&gt;""),L62-M62-N62-K62,"")</f>
        <v/>
      </c>
      <c r="P62" s="37">
        <f>IF(AND(O62&lt;&gt;"",K62&lt;&gt;"",K62&lt;&gt;0),O62/K62,"")</f>
        <v/>
      </c>
      <c r="Q62" s="37">
        <f>IF(OR(F62="",F62=0,P62=""),"",MIN((1+P62)^(12/MAX(F62,1))-1,5))</f>
        <v/>
      </c>
    </row>
    <row r="63">
      <c r="F63" s="21">
        <f>IF(AND(D63&lt;&gt;"",E63&lt;&gt;""),DATEDIF(D63,E63,"M"),"")</f>
        <v/>
      </c>
      <c r="G63" s="36" t="n"/>
      <c r="H63" s="36" t="n"/>
      <c r="I63" s="36" t="n"/>
      <c r="J63" s="36" t="n"/>
      <c r="K63" s="36">
        <f>IF(OR(G63&lt;&gt;"",H63&lt;&gt;"",I63&lt;&gt;"",J63&lt;&gt;""),G63+H63+I63+J63,"")</f>
        <v/>
      </c>
      <c r="L63" s="36" t="n"/>
      <c r="M63" s="36" t="n"/>
      <c r="N63" s="36" t="n"/>
      <c r="O63" s="36">
        <f>IF(AND(L63&lt;&gt;"",K63&lt;&gt;""),L63-M63-N63-K63,"")</f>
        <v/>
      </c>
      <c r="P63" s="37">
        <f>IF(AND(O63&lt;&gt;"",K63&lt;&gt;"",K63&lt;&gt;0),O63/K63,"")</f>
        <v/>
      </c>
      <c r="Q63" s="37">
        <f>IF(OR(F63="",F63=0,P63=""),"",MIN((1+P63)^(12/MAX(F63,1))-1,5))</f>
        <v/>
      </c>
    </row>
    <row r="64">
      <c r="F64" s="21">
        <f>IF(AND(D64&lt;&gt;"",E64&lt;&gt;""),DATEDIF(D64,E64,"M"),"")</f>
        <v/>
      </c>
      <c r="G64" s="36" t="n"/>
      <c r="H64" s="36" t="n"/>
      <c r="I64" s="36" t="n"/>
      <c r="J64" s="36" t="n"/>
      <c r="K64" s="36">
        <f>IF(OR(G64&lt;&gt;"",H64&lt;&gt;"",I64&lt;&gt;"",J64&lt;&gt;""),G64+H64+I64+J64,"")</f>
        <v/>
      </c>
      <c r="L64" s="36" t="n"/>
      <c r="M64" s="36" t="n"/>
      <c r="N64" s="36" t="n"/>
      <c r="O64" s="36">
        <f>IF(AND(L64&lt;&gt;"",K64&lt;&gt;""),L64-M64-N64-K64,"")</f>
        <v/>
      </c>
      <c r="P64" s="37">
        <f>IF(AND(O64&lt;&gt;"",K64&lt;&gt;"",K64&lt;&gt;0),O64/K64,"")</f>
        <v/>
      </c>
      <c r="Q64" s="37">
        <f>IF(OR(F64="",F64=0,P64=""),"",MIN((1+P64)^(12/MAX(F64,1))-1,5))</f>
        <v/>
      </c>
    </row>
    <row r="65">
      <c r="F65" s="21">
        <f>IF(AND(D65&lt;&gt;"",E65&lt;&gt;""),DATEDIF(D65,E65,"M"),"")</f>
        <v/>
      </c>
      <c r="G65" s="36" t="n"/>
      <c r="H65" s="36" t="n"/>
      <c r="I65" s="36" t="n"/>
      <c r="J65" s="36" t="n"/>
      <c r="K65" s="36">
        <f>IF(OR(G65&lt;&gt;"",H65&lt;&gt;"",I65&lt;&gt;"",J65&lt;&gt;""),G65+H65+I65+J65,"")</f>
        <v/>
      </c>
      <c r="L65" s="36" t="n"/>
      <c r="M65" s="36" t="n"/>
      <c r="N65" s="36" t="n"/>
      <c r="O65" s="36">
        <f>IF(AND(L65&lt;&gt;"",K65&lt;&gt;""),L65-M65-N65-K65,"")</f>
        <v/>
      </c>
      <c r="P65" s="37">
        <f>IF(AND(O65&lt;&gt;"",K65&lt;&gt;"",K65&lt;&gt;0),O65/K65,"")</f>
        <v/>
      </c>
      <c r="Q65" s="37">
        <f>IF(OR(F65="",F65=0,P65=""),"",MIN((1+P65)^(12/MAX(F65,1))-1,5))</f>
        <v/>
      </c>
    </row>
    <row r="66">
      <c r="F66" s="21">
        <f>IF(AND(D66&lt;&gt;"",E66&lt;&gt;""),DATEDIF(D66,E66,"M"),"")</f>
        <v/>
      </c>
      <c r="G66" s="36" t="n"/>
      <c r="H66" s="36" t="n"/>
      <c r="I66" s="36" t="n"/>
      <c r="J66" s="36" t="n"/>
      <c r="K66" s="36">
        <f>IF(OR(G66&lt;&gt;"",H66&lt;&gt;"",I66&lt;&gt;"",J66&lt;&gt;""),G66+H66+I66+J66,"")</f>
        <v/>
      </c>
      <c r="L66" s="36" t="n"/>
      <c r="M66" s="36" t="n"/>
      <c r="N66" s="36" t="n"/>
      <c r="O66" s="36">
        <f>IF(AND(L66&lt;&gt;"",K66&lt;&gt;""),L66-M66-N66-K66,"")</f>
        <v/>
      </c>
      <c r="P66" s="37">
        <f>IF(AND(O66&lt;&gt;"",K66&lt;&gt;"",K66&lt;&gt;0),O66/K66,"")</f>
        <v/>
      </c>
      <c r="Q66" s="37">
        <f>IF(OR(F66="",F66=0,P66=""),"",MIN((1+P66)^(12/MAX(F66,1))-1,5))</f>
        <v/>
      </c>
    </row>
    <row r="67">
      <c r="F67" s="21">
        <f>IF(AND(D67&lt;&gt;"",E67&lt;&gt;""),DATEDIF(D67,E67,"M"),"")</f>
        <v/>
      </c>
      <c r="G67" s="36" t="n"/>
      <c r="H67" s="36" t="n"/>
      <c r="I67" s="36" t="n"/>
      <c r="J67" s="36" t="n"/>
      <c r="K67" s="36">
        <f>IF(OR(G67&lt;&gt;"",H67&lt;&gt;"",I67&lt;&gt;"",J67&lt;&gt;""),G67+H67+I67+J67,"")</f>
        <v/>
      </c>
      <c r="L67" s="36" t="n"/>
      <c r="M67" s="36" t="n"/>
      <c r="N67" s="36" t="n"/>
      <c r="O67" s="36">
        <f>IF(AND(L67&lt;&gt;"",K67&lt;&gt;""),L67-M67-N67-K67,"")</f>
        <v/>
      </c>
      <c r="P67" s="37">
        <f>IF(AND(O67&lt;&gt;"",K67&lt;&gt;"",K67&lt;&gt;0),O67/K67,"")</f>
        <v/>
      </c>
      <c r="Q67" s="37">
        <f>IF(OR(F67="",F67=0,P67=""),"",MIN((1+P67)^(12/MAX(F67,1))-1,5))</f>
        <v/>
      </c>
    </row>
    <row r="68">
      <c r="F68" s="21">
        <f>IF(AND(D68&lt;&gt;"",E68&lt;&gt;""),DATEDIF(D68,E68,"M"),"")</f>
        <v/>
      </c>
      <c r="G68" s="36" t="n"/>
      <c r="H68" s="36" t="n"/>
      <c r="I68" s="36" t="n"/>
      <c r="J68" s="36" t="n"/>
      <c r="K68" s="36">
        <f>IF(OR(G68&lt;&gt;"",H68&lt;&gt;"",I68&lt;&gt;"",J68&lt;&gt;""),G68+H68+I68+J68,"")</f>
        <v/>
      </c>
      <c r="L68" s="36" t="n"/>
      <c r="M68" s="36" t="n"/>
      <c r="N68" s="36" t="n"/>
      <c r="O68" s="36">
        <f>IF(AND(L68&lt;&gt;"",K68&lt;&gt;""),L68-M68-N68-K68,"")</f>
        <v/>
      </c>
      <c r="P68" s="37">
        <f>IF(AND(O68&lt;&gt;"",K68&lt;&gt;"",K68&lt;&gt;0),O68/K68,"")</f>
        <v/>
      </c>
      <c r="Q68" s="37">
        <f>IF(OR(F68="",F68=0,P68=""),"",MIN((1+P68)^(12/MAX(F68,1))-1,5))</f>
        <v/>
      </c>
    </row>
    <row r="69">
      <c r="F69" s="21">
        <f>IF(AND(D69&lt;&gt;"",E69&lt;&gt;""),DATEDIF(D69,E69,"M"),"")</f>
        <v/>
      </c>
      <c r="G69" s="36" t="n"/>
      <c r="H69" s="36" t="n"/>
      <c r="I69" s="36" t="n"/>
      <c r="J69" s="36" t="n"/>
      <c r="K69" s="36">
        <f>IF(OR(G69&lt;&gt;"",H69&lt;&gt;"",I69&lt;&gt;"",J69&lt;&gt;""),G69+H69+I69+J69,"")</f>
        <v/>
      </c>
      <c r="L69" s="36" t="n"/>
      <c r="M69" s="36" t="n"/>
      <c r="N69" s="36" t="n"/>
      <c r="O69" s="36">
        <f>IF(AND(L69&lt;&gt;"",K69&lt;&gt;""),L69-M69-N69-K69,"")</f>
        <v/>
      </c>
      <c r="P69" s="37">
        <f>IF(AND(O69&lt;&gt;"",K69&lt;&gt;"",K69&lt;&gt;0),O69/K69,"")</f>
        <v/>
      </c>
      <c r="Q69" s="37">
        <f>IF(OR(F69="",F69=0,P69=""),"",MIN((1+P69)^(12/MAX(F69,1))-1,5))</f>
        <v/>
      </c>
    </row>
    <row r="70">
      <c r="F70" s="21">
        <f>IF(AND(D70&lt;&gt;"",E70&lt;&gt;""),DATEDIF(D70,E70,"M"),"")</f>
        <v/>
      </c>
      <c r="G70" s="36" t="n"/>
      <c r="H70" s="36" t="n"/>
      <c r="I70" s="36" t="n"/>
      <c r="J70" s="36" t="n"/>
      <c r="K70" s="36">
        <f>IF(OR(G70&lt;&gt;"",H70&lt;&gt;"",I70&lt;&gt;"",J70&lt;&gt;""),G70+H70+I70+J70,"")</f>
        <v/>
      </c>
      <c r="L70" s="36" t="n"/>
      <c r="M70" s="36" t="n"/>
      <c r="N70" s="36" t="n"/>
      <c r="O70" s="36">
        <f>IF(AND(L70&lt;&gt;"",K70&lt;&gt;""),L70-M70-N70-K70,"")</f>
        <v/>
      </c>
      <c r="P70" s="37">
        <f>IF(AND(O70&lt;&gt;"",K70&lt;&gt;"",K70&lt;&gt;0),O70/K70,"")</f>
        <v/>
      </c>
      <c r="Q70" s="37">
        <f>IF(OR(F70="",F70=0,P70=""),"",MIN((1+P70)^(12/MAX(F70,1))-1,5))</f>
        <v/>
      </c>
    </row>
    <row r="71">
      <c r="F71" s="21">
        <f>IF(AND(D71&lt;&gt;"",E71&lt;&gt;""),DATEDIF(D71,E71,"M"),"")</f>
        <v/>
      </c>
      <c r="G71" s="36" t="n"/>
      <c r="H71" s="36" t="n"/>
      <c r="I71" s="36" t="n"/>
      <c r="J71" s="36" t="n"/>
      <c r="K71" s="36">
        <f>IF(OR(G71&lt;&gt;"",H71&lt;&gt;"",I71&lt;&gt;"",J71&lt;&gt;""),G71+H71+I71+J71,"")</f>
        <v/>
      </c>
      <c r="L71" s="36" t="n"/>
      <c r="M71" s="36" t="n"/>
      <c r="N71" s="36" t="n"/>
      <c r="O71" s="36">
        <f>IF(AND(L71&lt;&gt;"",K71&lt;&gt;""),L71-M71-N71-K71,"")</f>
        <v/>
      </c>
      <c r="P71" s="37">
        <f>IF(AND(O71&lt;&gt;"",K71&lt;&gt;"",K71&lt;&gt;0),O71/K71,"")</f>
        <v/>
      </c>
      <c r="Q71" s="37">
        <f>IF(OR(F71="",F71=0,P71=""),"",MIN((1+P71)^(12/MAX(F71,1))-1,5))</f>
        <v/>
      </c>
    </row>
    <row r="72">
      <c r="F72" s="21">
        <f>IF(AND(D72&lt;&gt;"",E72&lt;&gt;""),DATEDIF(D72,E72,"M"),"")</f>
        <v/>
      </c>
      <c r="G72" s="36" t="n"/>
      <c r="H72" s="36" t="n"/>
      <c r="I72" s="36" t="n"/>
      <c r="J72" s="36" t="n"/>
      <c r="K72" s="36">
        <f>IF(OR(G72&lt;&gt;"",H72&lt;&gt;"",I72&lt;&gt;"",J72&lt;&gt;""),G72+H72+I72+J72,"")</f>
        <v/>
      </c>
      <c r="L72" s="36" t="n"/>
      <c r="M72" s="36" t="n"/>
      <c r="N72" s="36" t="n"/>
      <c r="O72" s="36">
        <f>IF(AND(L72&lt;&gt;"",K72&lt;&gt;""),L72-M72-N72-K72,"")</f>
        <v/>
      </c>
      <c r="P72" s="37">
        <f>IF(AND(O72&lt;&gt;"",K72&lt;&gt;"",K72&lt;&gt;0),O72/K72,"")</f>
        <v/>
      </c>
      <c r="Q72" s="37">
        <f>IF(OR(F72="",F72=0,P72=""),"",MIN((1+P72)^(12/MAX(F72,1))-1,5))</f>
        <v/>
      </c>
    </row>
    <row r="73">
      <c r="F73" s="21">
        <f>IF(AND(D73&lt;&gt;"",E73&lt;&gt;""),DATEDIF(D73,E73,"M"),"")</f>
        <v/>
      </c>
      <c r="G73" s="36" t="n"/>
      <c r="H73" s="36" t="n"/>
      <c r="I73" s="36" t="n"/>
      <c r="J73" s="36" t="n"/>
      <c r="K73" s="36">
        <f>IF(OR(G73&lt;&gt;"",H73&lt;&gt;"",I73&lt;&gt;"",J73&lt;&gt;""),G73+H73+I73+J73,"")</f>
        <v/>
      </c>
      <c r="L73" s="36" t="n"/>
      <c r="M73" s="36" t="n"/>
      <c r="N73" s="36" t="n"/>
      <c r="O73" s="36">
        <f>IF(AND(L73&lt;&gt;"",K73&lt;&gt;""),L73-M73-N73-K73,"")</f>
        <v/>
      </c>
      <c r="P73" s="37">
        <f>IF(AND(O73&lt;&gt;"",K73&lt;&gt;"",K73&lt;&gt;0),O73/K73,"")</f>
        <v/>
      </c>
      <c r="Q73" s="37">
        <f>IF(OR(F73="",F73=0,P73=""),"",MIN((1+P73)^(12/MAX(F73,1))-1,5))</f>
        <v/>
      </c>
    </row>
    <row r="74">
      <c r="F74" s="21">
        <f>IF(AND(D74&lt;&gt;"",E74&lt;&gt;""),DATEDIF(D74,E74,"M"),"")</f>
        <v/>
      </c>
      <c r="G74" s="36" t="n"/>
      <c r="H74" s="36" t="n"/>
      <c r="I74" s="36" t="n"/>
      <c r="J74" s="36" t="n"/>
      <c r="K74" s="36">
        <f>IF(OR(G74&lt;&gt;"",H74&lt;&gt;"",I74&lt;&gt;"",J74&lt;&gt;""),G74+H74+I74+J74,"")</f>
        <v/>
      </c>
      <c r="L74" s="36" t="n"/>
      <c r="M74" s="36" t="n"/>
      <c r="N74" s="36" t="n"/>
      <c r="O74" s="36">
        <f>IF(AND(L74&lt;&gt;"",K74&lt;&gt;""),L74-M74-N74-K74,"")</f>
        <v/>
      </c>
      <c r="P74" s="37">
        <f>IF(AND(O74&lt;&gt;"",K74&lt;&gt;"",K74&lt;&gt;0),O74/K74,"")</f>
        <v/>
      </c>
      <c r="Q74" s="37">
        <f>IF(OR(F74="",F74=0,P74=""),"",MIN((1+P74)^(12/MAX(F74,1))-1,5))</f>
        <v/>
      </c>
    </row>
    <row r="75">
      <c r="F75" s="21">
        <f>IF(AND(D75&lt;&gt;"",E75&lt;&gt;""),DATEDIF(D75,E75,"M"),"")</f>
        <v/>
      </c>
      <c r="G75" s="36" t="n"/>
      <c r="H75" s="36" t="n"/>
      <c r="I75" s="36" t="n"/>
      <c r="J75" s="36" t="n"/>
      <c r="K75" s="36">
        <f>IF(OR(G75&lt;&gt;"",H75&lt;&gt;"",I75&lt;&gt;"",J75&lt;&gt;""),G75+H75+I75+J75,"")</f>
        <v/>
      </c>
      <c r="L75" s="36" t="n"/>
      <c r="M75" s="36" t="n"/>
      <c r="N75" s="36" t="n"/>
      <c r="O75" s="36">
        <f>IF(AND(L75&lt;&gt;"",K75&lt;&gt;""),L75-M75-N75-K75,"")</f>
        <v/>
      </c>
      <c r="P75" s="37">
        <f>IF(AND(O75&lt;&gt;"",K75&lt;&gt;"",K75&lt;&gt;0),O75/K75,"")</f>
        <v/>
      </c>
      <c r="Q75" s="37">
        <f>IF(OR(F75="",F75=0,P75=""),"",MIN((1+P75)^(12/MAX(F75,1))-1,5))</f>
        <v/>
      </c>
    </row>
    <row r="76">
      <c r="F76" s="21">
        <f>IF(AND(D76&lt;&gt;"",E76&lt;&gt;""),DATEDIF(D76,E76,"M"),"")</f>
        <v/>
      </c>
      <c r="G76" s="36" t="n"/>
      <c r="H76" s="36" t="n"/>
      <c r="I76" s="36" t="n"/>
      <c r="J76" s="36" t="n"/>
      <c r="K76" s="36">
        <f>IF(OR(G76&lt;&gt;"",H76&lt;&gt;"",I76&lt;&gt;"",J76&lt;&gt;""),G76+H76+I76+J76,"")</f>
        <v/>
      </c>
      <c r="L76" s="36" t="n"/>
      <c r="M76" s="36" t="n"/>
      <c r="N76" s="36" t="n"/>
      <c r="O76" s="36">
        <f>IF(AND(L76&lt;&gt;"",K76&lt;&gt;""),L76-M76-N76-K76,"")</f>
        <v/>
      </c>
      <c r="P76" s="37">
        <f>IF(AND(O76&lt;&gt;"",K76&lt;&gt;"",K76&lt;&gt;0),O76/K76,"")</f>
        <v/>
      </c>
      <c r="Q76" s="37">
        <f>IF(OR(F76="",F76=0,P76=""),"",MIN((1+P76)^(12/MAX(F76,1))-1,5))</f>
        <v/>
      </c>
    </row>
    <row r="77">
      <c r="F77" s="21">
        <f>IF(AND(D77&lt;&gt;"",E77&lt;&gt;""),DATEDIF(D77,E77,"M"),"")</f>
        <v/>
      </c>
      <c r="G77" s="36" t="n"/>
      <c r="H77" s="36" t="n"/>
      <c r="I77" s="36" t="n"/>
      <c r="J77" s="36" t="n"/>
      <c r="K77" s="36">
        <f>IF(OR(G77&lt;&gt;"",H77&lt;&gt;"",I77&lt;&gt;"",J77&lt;&gt;""),G77+H77+I77+J77,"")</f>
        <v/>
      </c>
      <c r="L77" s="36" t="n"/>
      <c r="M77" s="36" t="n"/>
      <c r="N77" s="36" t="n"/>
      <c r="O77" s="36">
        <f>IF(AND(L77&lt;&gt;"",K77&lt;&gt;""),L77-M77-N77-K77,"")</f>
        <v/>
      </c>
      <c r="P77" s="37">
        <f>IF(AND(O77&lt;&gt;"",K77&lt;&gt;"",K77&lt;&gt;0),O77/K77,"")</f>
        <v/>
      </c>
      <c r="Q77" s="37">
        <f>IF(OR(F77="",F77=0,P77=""),"",MIN((1+P77)^(12/MAX(F77,1))-1,5))</f>
        <v/>
      </c>
    </row>
    <row r="78">
      <c r="F78" s="21">
        <f>IF(AND(D78&lt;&gt;"",E78&lt;&gt;""),DATEDIF(D78,E78,"M"),"")</f>
        <v/>
      </c>
      <c r="G78" s="36" t="n"/>
      <c r="H78" s="36" t="n"/>
      <c r="I78" s="36" t="n"/>
      <c r="J78" s="36" t="n"/>
      <c r="K78" s="36">
        <f>IF(OR(G78&lt;&gt;"",H78&lt;&gt;"",I78&lt;&gt;"",J78&lt;&gt;""),G78+H78+I78+J78,"")</f>
        <v/>
      </c>
      <c r="L78" s="36" t="n"/>
      <c r="M78" s="36" t="n"/>
      <c r="N78" s="36" t="n"/>
      <c r="O78" s="36">
        <f>IF(AND(L78&lt;&gt;"",K78&lt;&gt;""),L78-M78-N78-K78,"")</f>
        <v/>
      </c>
      <c r="P78" s="37">
        <f>IF(AND(O78&lt;&gt;"",K78&lt;&gt;"",K78&lt;&gt;0),O78/K78,"")</f>
        <v/>
      </c>
      <c r="Q78" s="37">
        <f>IF(OR(F78="",F78=0,P78=""),"",MIN((1+P78)^(12/MAX(F78,1))-1,5))</f>
        <v/>
      </c>
    </row>
    <row r="79">
      <c r="F79" s="21">
        <f>IF(AND(D79&lt;&gt;"",E79&lt;&gt;""),DATEDIF(D79,E79,"M"),"")</f>
        <v/>
      </c>
      <c r="G79" s="36" t="n"/>
      <c r="H79" s="36" t="n"/>
      <c r="I79" s="36" t="n"/>
      <c r="J79" s="36" t="n"/>
      <c r="K79" s="36">
        <f>IF(OR(G79&lt;&gt;"",H79&lt;&gt;"",I79&lt;&gt;"",J79&lt;&gt;""),G79+H79+I79+J79,"")</f>
        <v/>
      </c>
      <c r="L79" s="36" t="n"/>
      <c r="M79" s="36" t="n"/>
      <c r="N79" s="36" t="n"/>
      <c r="O79" s="36">
        <f>IF(AND(L79&lt;&gt;"",K79&lt;&gt;""),L79-M79-N79-K79,"")</f>
        <v/>
      </c>
      <c r="P79" s="37">
        <f>IF(AND(O79&lt;&gt;"",K79&lt;&gt;"",K79&lt;&gt;0),O79/K79,"")</f>
        <v/>
      </c>
      <c r="Q79" s="37">
        <f>IF(OR(F79="",F79=0,P79=""),"",MIN((1+P79)^(12/MAX(F79,1))-1,5))</f>
        <v/>
      </c>
    </row>
    <row r="80">
      <c r="F80" s="21">
        <f>IF(AND(D80&lt;&gt;"",E80&lt;&gt;""),DATEDIF(D80,E80,"M"),"")</f>
        <v/>
      </c>
      <c r="G80" s="36" t="n"/>
      <c r="H80" s="36" t="n"/>
      <c r="I80" s="36" t="n"/>
      <c r="J80" s="36" t="n"/>
      <c r="K80" s="36">
        <f>IF(OR(G80&lt;&gt;"",H80&lt;&gt;"",I80&lt;&gt;"",J80&lt;&gt;""),G80+H80+I80+J80,"")</f>
        <v/>
      </c>
      <c r="L80" s="36" t="n"/>
      <c r="M80" s="36" t="n"/>
      <c r="N80" s="36" t="n"/>
      <c r="O80" s="36">
        <f>IF(AND(L80&lt;&gt;"",K80&lt;&gt;""),L80-M80-N80-K80,"")</f>
        <v/>
      </c>
      <c r="P80" s="37">
        <f>IF(AND(O80&lt;&gt;"",K80&lt;&gt;"",K80&lt;&gt;0),O80/K80,"")</f>
        <v/>
      </c>
      <c r="Q80" s="37">
        <f>IF(OR(F80="",F80=0,P80=""),"",MIN((1+P80)^(12/MAX(F80,1))-1,5))</f>
        <v/>
      </c>
    </row>
    <row r="81">
      <c r="F81" s="21">
        <f>IF(AND(D81&lt;&gt;"",E81&lt;&gt;""),DATEDIF(D81,E81,"M"),"")</f>
        <v/>
      </c>
      <c r="G81" s="36" t="n"/>
      <c r="H81" s="36" t="n"/>
      <c r="I81" s="36" t="n"/>
      <c r="J81" s="36" t="n"/>
      <c r="K81" s="36">
        <f>IF(OR(G81&lt;&gt;"",H81&lt;&gt;"",I81&lt;&gt;"",J81&lt;&gt;""),G81+H81+I81+J81,"")</f>
        <v/>
      </c>
      <c r="L81" s="36" t="n"/>
      <c r="M81" s="36" t="n"/>
      <c r="N81" s="36" t="n"/>
      <c r="O81" s="36">
        <f>IF(AND(L81&lt;&gt;"",K81&lt;&gt;""),L81-M81-N81-K81,"")</f>
        <v/>
      </c>
      <c r="P81" s="37">
        <f>IF(AND(O81&lt;&gt;"",K81&lt;&gt;"",K81&lt;&gt;0),O81/K81,"")</f>
        <v/>
      </c>
      <c r="Q81" s="37">
        <f>IF(OR(F81="",F81=0,P81=""),"",MIN((1+P81)^(12/MAX(F81,1))-1,5))</f>
        <v/>
      </c>
    </row>
    <row r="82">
      <c r="F82" s="21">
        <f>IF(AND(D82&lt;&gt;"",E82&lt;&gt;""),DATEDIF(D82,E82,"M"),"")</f>
        <v/>
      </c>
      <c r="G82" s="36" t="n"/>
      <c r="H82" s="36" t="n"/>
      <c r="I82" s="36" t="n"/>
      <c r="J82" s="36" t="n"/>
      <c r="K82" s="36">
        <f>IF(OR(G82&lt;&gt;"",H82&lt;&gt;"",I82&lt;&gt;"",J82&lt;&gt;""),G82+H82+I82+J82,"")</f>
        <v/>
      </c>
      <c r="L82" s="36" t="n"/>
      <c r="M82" s="36" t="n"/>
      <c r="N82" s="36" t="n"/>
      <c r="O82" s="36">
        <f>IF(AND(L82&lt;&gt;"",K82&lt;&gt;""),L82-M82-N82-K82,"")</f>
        <v/>
      </c>
      <c r="P82" s="37">
        <f>IF(AND(O82&lt;&gt;"",K82&lt;&gt;"",K82&lt;&gt;0),O82/K82,"")</f>
        <v/>
      </c>
      <c r="Q82" s="37">
        <f>IF(OR(F82="",F82=0,P82=""),"",MIN((1+P82)^(12/MAX(F82,1))-1,5))</f>
        <v/>
      </c>
    </row>
    <row r="83">
      <c r="F83" s="21">
        <f>IF(AND(D83&lt;&gt;"",E83&lt;&gt;""),DATEDIF(D83,E83,"M"),"")</f>
        <v/>
      </c>
      <c r="G83" s="36" t="n"/>
      <c r="H83" s="36" t="n"/>
      <c r="I83" s="36" t="n"/>
      <c r="J83" s="36" t="n"/>
      <c r="K83" s="36">
        <f>IF(OR(G83&lt;&gt;"",H83&lt;&gt;"",I83&lt;&gt;"",J83&lt;&gt;""),G83+H83+I83+J83,"")</f>
        <v/>
      </c>
      <c r="L83" s="36" t="n"/>
      <c r="M83" s="36" t="n"/>
      <c r="N83" s="36" t="n"/>
      <c r="O83" s="36">
        <f>IF(AND(L83&lt;&gt;"",K83&lt;&gt;""),L83-M83-N83-K83,"")</f>
        <v/>
      </c>
      <c r="P83" s="37">
        <f>IF(AND(O83&lt;&gt;"",K83&lt;&gt;"",K83&lt;&gt;0),O83/K83,"")</f>
        <v/>
      </c>
      <c r="Q83" s="37">
        <f>IF(OR(F83="",F83=0,P83=""),"",MIN((1+P83)^(12/MAX(F83,1))-1,5))</f>
        <v/>
      </c>
    </row>
    <row r="84">
      <c r="F84" s="21">
        <f>IF(AND(D84&lt;&gt;"",E84&lt;&gt;""),DATEDIF(D84,E84,"M"),"")</f>
        <v/>
      </c>
      <c r="G84" s="36" t="n"/>
      <c r="H84" s="36" t="n"/>
      <c r="I84" s="36" t="n"/>
      <c r="J84" s="36" t="n"/>
      <c r="K84" s="36">
        <f>IF(OR(G84&lt;&gt;"",H84&lt;&gt;"",I84&lt;&gt;"",J84&lt;&gt;""),G84+H84+I84+J84,"")</f>
        <v/>
      </c>
      <c r="L84" s="36" t="n"/>
      <c r="M84" s="36" t="n"/>
      <c r="N84" s="36" t="n"/>
      <c r="O84" s="36">
        <f>IF(AND(L84&lt;&gt;"",K84&lt;&gt;""),L84-M84-N84-K84,"")</f>
        <v/>
      </c>
      <c r="P84" s="37">
        <f>IF(AND(O84&lt;&gt;"",K84&lt;&gt;"",K84&lt;&gt;0),O84/K84,"")</f>
        <v/>
      </c>
      <c r="Q84" s="37">
        <f>IF(OR(F84="",F84=0,P84=""),"",MIN((1+P84)^(12/MAX(F84,1))-1,5))</f>
        <v/>
      </c>
    </row>
    <row r="85">
      <c r="F85" s="21">
        <f>IF(AND(D85&lt;&gt;"",E85&lt;&gt;""),DATEDIF(D85,E85,"M"),"")</f>
        <v/>
      </c>
      <c r="G85" s="36" t="n"/>
      <c r="H85" s="36" t="n"/>
      <c r="I85" s="36" t="n"/>
      <c r="J85" s="36" t="n"/>
      <c r="K85" s="36">
        <f>IF(OR(G85&lt;&gt;"",H85&lt;&gt;"",I85&lt;&gt;"",J85&lt;&gt;""),G85+H85+I85+J85,"")</f>
        <v/>
      </c>
      <c r="L85" s="36" t="n"/>
      <c r="M85" s="36" t="n"/>
      <c r="N85" s="36" t="n"/>
      <c r="O85" s="36">
        <f>IF(AND(L85&lt;&gt;"",K85&lt;&gt;""),L85-M85-N85-K85,"")</f>
        <v/>
      </c>
      <c r="P85" s="37">
        <f>IF(AND(O85&lt;&gt;"",K85&lt;&gt;"",K85&lt;&gt;0),O85/K85,"")</f>
        <v/>
      </c>
      <c r="Q85" s="37">
        <f>IF(OR(F85="",F85=0,P85=""),"",MIN((1+P85)^(12/MAX(F85,1))-1,5))</f>
        <v/>
      </c>
    </row>
    <row r="86">
      <c r="F86" s="21">
        <f>IF(AND(D86&lt;&gt;"",E86&lt;&gt;""),DATEDIF(D86,E86,"M"),"")</f>
        <v/>
      </c>
      <c r="G86" s="36" t="n"/>
      <c r="H86" s="36" t="n"/>
      <c r="I86" s="36" t="n"/>
      <c r="J86" s="36" t="n"/>
      <c r="K86" s="36">
        <f>IF(OR(G86&lt;&gt;"",H86&lt;&gt;"",I86&lt;&gt;"",J86&lt;&gt;""),G86+H86+I86+J86,"")</f>
        <v/>
      </c>
      <c r="L86" s="36" t="n"/>
      <c r="M86" s="36" t="n"/>
      <c r="N86" s="36" t="n"/>
      <c r="O86" s="36">
        <f>IF(AND(L86&lt;&gt;"",K86&lt;&gt;""),L86-M86-N86-K86,"")</f>
        <v/>
      </c>
      <c r="P86" s="37">
        <f>IF(AND(O86&lt;&gt;"",K86&lt;&gt;"",K86&lt;&gt;0),O86/K86,"")</f>
        <v/>
      </c>
      <c r="Q86" s="37">
        <f>IF(OR(F86="",F86=0,P86=""),"",MIN((1+P86)^(12/MAX(F86,1))-1,5))</f>
        <v/>
      </c>
    </row>
    <row r="87">
      <c r="F87" s="21">
        <f>IF(AND(D87&lt;&gt;"",E87&lt;&gt;""),DATEDIF(D87,E87,"M"),"")</f>
        <v/>
      </c>
      <c r="G87" s="36" t="n"/>
      <c r="H87" s="36" t="n"/>
      <c r="I87" s="36" t="n"/>
      <c r="J87" s="36" t="n"/>
      <c r="K87" s="36">
        <f>IF(OR(G87&lt;&gt;"",H87&lt;&gt;"",I87&lt;&gt;"",J87&lt;&gt;""),G87+H87+I87+J87,"")</f>
        <v/>
      </c>
      <c r="L87" s="36" t="n"/>
      <c r="M87" s="36" t="n"/>
      <c r="N87" s="36" t="n"/>
      <c r="O87" s="36">
        <f>IF(AND(L87&lt;&gt;"",K87&lt;&gt;""),L87-M87-N87-K87,"")</f>
        <v/>
      </c>
      <c r="P87" s="37">
        <f>IF(AND(O87&lt;&gt;"",K87&lt;&gt;"",K87&lt;&gt;0),O87/K87,"")</f>
        <v/>
      </c>
      <c r="Q87" s="37">
        <f>IF(OR(F87="",F87=0,P87=""),"",MIN((1+P87)^(12/MAX(F87,1))-1,5))</f>
        <v/>
      </c>
    </row>
    <row r="88">
      <c r="F88" s="21">
        <f>IF(AND(D88&lt;&gt;"",E88&lt;&gt;""),DATEDIF(D88,E88,"M"),"")</f>
        <v/>
      </c>
      <c r="G88" s="36" t="n"/>
      <c r="H88" s="36" t="n"/>
      <c r="I88" s="36" t="n"/>
      <c r="J88" s="36" t="n"/>
      <c r="K88" s="36">
        <f>IF(OR(G88&lt;&gt;"",H88&lt;&gt;"",I88&lt;&gt;"",J88&lt;&gt;""),G88+H88+I88+J88,"")</f>
        <v/>
      </c>
      <c r="L88" s="36" t="n"/>
      <c r="M88" s="36" t="n"/>
      <c r="N88" s="36" t="n"/>
      <c r="O88" s="36">
        <f>IF(AND(L88&lt;&gt;"",K88&lt;&gt;""),L88-M88-N88-K88,"")</f>
        <v/>
      </c>
      <c r="P88" s="37">
        <f>IF(AND(O88&lt;&gt;"",K88&lt;&gt;"",K88&lt;&gt;0),O88/K88,"")</f>
        <v/>
      </c>
      <c r="Q88" s="37">
        <f>IF(OR(F88="",F88=0,P88=""),"",MIN((1+P88)^(12/MAX(F88,1))-1,5))</f>
        <v/>
      </c>
    </row>
    <row r="89">
      <c r="F89" s="21">
        <f>IF(AND(D89&lt;&gt;"",E89&lt;&gt;""),DATEDIF(D89,E89,"M"),"")</f>
        <v/>
      </c>
      <c r="G89" s="36" t="n"/>
      <c r="H89" s="36" t="n"/>
      <c r="I89" s="36" t="n"/>
      <c r="J89" s="36" t="n"/>
      <c r="K89" s="36">
        <f>IF(OR(G89&lt;&gt;"",H89&lt;&gt;"",I89&lt;&gt;"",J89&lt;&gt;""),G89+H89+I89+J89,"")</f>
        <v/>
      </c>
      <c r="L89" s="36" t="n"/>
      <c r="M89" s="36" t="n"/>
      <c r="N89" s="36" t="n"/>
      <c r="O89" s="36">
        <f>IF(AND(L89&lt;&gt;"",K89&lt;&gt;""),L89-M89-N89-K89,"")</f>
        <v/>
      </c>
      <c r="P89" s="37">
        <f>IF(AND(O89&lt;&gt;"",K89&lt;&gt;"",K89&lt;&gt;0),O89/K89,"")</f>
        <v/>
      </c>
      <c r="Q89" s="37">
        <f>IF(OR(F89="",F89=0,P89=""),"",MIN((1+P89)^(12/MAX(F89,1))-1,5))</f>
        <v/>
      </c>
    </row>
    <row r="90">
      <c r="F90" s="21">
        <f>IF(AND(D90&lt;&gt;"",E90&lt;&gt;""),DATEDIF(D90,E90,"M"),"")</f>
        <v/>
      </c>
      <c r="G90" s="36" t="n"/>
      <c r="H90" s="36" t="n"/>
      <c r="I90" s="36" t="n"/>
      <c r="J90" s="36" t="n"/>
      <c r="K90" s="36">
        <f>IF(OR(G90&lt;&gt;"",H90&lt;&gt;"",I90&lt;&gt;"",J90&lt;&gt;""),G90+H90+I90+J90,"")</f>
        <v/>
      </c>
      <c r="L90" s="36" t="n"/>
      <c r="M90" s="36" t="n"/>
      <c r="N90" s="36" t="n"/>
      <c r="O90" s="36">
        <f>IF(AND(L90&lt;&gt;"",K90&lt;&gt;""),L90-M90-N90-K90,"")</f>
        <v/>
      </c>
      <c r="P90" s="37">
        <f>IF(AND(O90&lt;&gt;"",K90&lt;&gt;"",K90&lt;&gt;0),O90/K90,"")</f>
        <v/>
      </c>
      <c r="Q90" s="37">
        <f>IF(OR(F90="",F90=0,P90=""),"",MIN((1+P90)^(12/MAX(F90,1))-1,5))</f>
        <v/>
      </c>
    </row>
    <row r="91">
      <c r="F91" s="21">
        <f>IF(AND(D91&lt;&gt;"",E91&lt;&gt;""),DATEDIF(D91,E91,"M"),"")</f>
        <v/>
      </c>
      <c r="G91" s="36" t="n"/>
      <c r="H91" s="36" t="n"/>
      <c r="I91" s="36" t="n"/>
      <c r="J91" s="36" t="n"/>
      <c r="K91" s="36">
        <f>IF(OR(G91&lt;&gt;"",H91&lt;&gt;"",I91&lt;&gt;"",J91&lt;&gt;""),G91+H91+I91+J91,"")</f>
        <v/>
      </c>
      <c r="L91" s="36" t="n"/>
      <c r="M91" s="36" t="n"/>
      <c r="N91" s="36" t="n"/>
      <c r="O91" s="36">
        <f>IF(AND(L91&lt;&gt;"",K91&lt;&gt;""),L91-M91-N91-K91,"")</f>
        <v/>
      </c>
      <c r="P91" s="37">
        <f>IF(AND(O91&lt;&gt;"",K91&lt;&gt;"",K91&lt;&gt;0),O91/K91,"")</f>
        <v/>
      </c>
      <c r="Q91" s="37">
        <f>IF(OR(F91="",F91=0,P91=""),"",MIN((1+P91)^(12/MAX(F91,1))-1,5))</f>
        <v/>
      </c>
    </row>
    <row r="92">
      <c r="F92" s="21">
        <f>IF(AND(D92&lt;&gt;"",E92&lt;&gt;""),DATEDIF(D92,E92,"M"),"")</f>
        <v/>
      </c>
      <c r="G92" s="36" t="n"/>
      <c r="H92" s="36" t="n"/>
      <c r="I92" s="36" t="n"/>
      <c r="J92" s="36" t="n"/>
      <c r="K92" s="36">
        <f>IF(OR(G92&lt;&gt;"",H92&lt;&gt;"",I92&lt;&gt;"",J92&lt;&gt;""),G92+H92+I92+J92,"")</f>
        <v/>
      </c>
      <c r="L92" s="36" t="n"/>
      <c r="M92" s="36" t="n"/>
      <c r="N92" s="36" t="n"/>
      <c r="O92" s="36">
        <f>IF(AND(L92&lt;&gt;"",K92&lt;&gt;""),L92-M92-N92-K92,"")</f>
        <v/>
      </c>
      <c r="P92" s="37">
        <f>IF(AND(O92&lt;&gt;"",K92&lt;&gt;"",K92&lt;&gt;0),O92/K92,"")</f>
        <v/>
      </c>
      <c r="Q92" s="37">
        <f>IF(OR(F92="",F92=0,P92=""),"",MIN((1+P92)^(12/MAX(F92,1))-1,5))</f>
        <v/>
      </c>
    </row>
    <row r="93">
      <c r="F93" s="21">
        <f>IF(AND(D93&lt;&gt;"",E93&lt;&gt;""),DATEDIF(D93,E93,"M"),"")</f>
        <v/>
      </c>
      <c r="G93" s="36" t="n"/>
      <c r="H93" s="36" t="n"/>
      <c r="I93" s="36" t="n"/>
      <c r="J93" s="36" t="n"/>
      <c r="K93" s="36">
        <f>IF(OR(G93&lt;&gt;"",H93&lt;&gt;"",I93&lt;&gt;"",J93&lt;&gt;""),G93+H93+I93+J93,"")</f>
        <v/>
      </c>
      <c r="L93" s="36" t="n"/>
      <c r="M93" s="36" t="n"/>
      <c r="N93" s="36" t="n"/>
      <c r="O93" s="36">
        <f>IF(AND(L93&lt;&gt;"",K93&lt;&gt;""),L93-M93-N93-K93,"")</f>
        <v/>
      </c>
      <c r="P93" s="37">
        <f>IF(AND(O93&lt;&gt;"",K93&lt;&gt;"",K93&lt;&gt;0),O93/K93,"")</f>
        <v/>
      </c>
      <c r="Q93" s="37">
        <f>IF(OR(F93="",F93=0,P93=""),"",MIN((1+P93)^(12/MAX(F93,1))-1,5))</f>
        <v/>
      </c>
    </row>
    <row r="94">
      <c r="F94" s="21">
        <f>IF(AND(D94&lt;&gt;"",E94&lt;&gt;""),DATEDIF(D94,E94,"M"),"")</f>
        <v/>
      </c>
      <c r="G94" s="36" t="n"/>
      <c r="H94" s="36" t="n"/>
      <c r="I94" s="36" t="n"/>
      <c r="J94" s="36" t="n"/>
      <c r="K94" s="36">
        <f>IF(OR(G94&lt;&gt;"",H94&lt;&gt;"",I94&lt;&gt;"",J94&lt;&gt;""),G94+H94+I94+J94,"")</f>
        <v/>
      </c>
      <c r="L94" s="36" t="n"/>
      <c r="M94" s="36" t="n"/>
      <c r="N94" s="36" t="n"/>
      <c r="O94" s="36">
        <f>IF(AND(L94&lt;&gt;"",K94&lt;&gt;""),L94-M94-N94-K94,"")</f>
        <v/>
      </c>
      <c r="P94" s="37">
        <f>IF(AND(O94&lt;&gt;"",K94&lt;&gt;"",K94&lt;&gt;0),O94/K94,"")</f>
        <v/>
      </c>
      <c r="Q94" s="37">
        <f>IF(OR(F94="",F94=0,P94=""),"",MIN((1+P94)^(12/MAX(F94,1))-1,5))</f>
        <v/>
      </c>
    </row>
    <row r="95">
      <c r="F95" s="21">
        <f>IF(AND(D95&lt;&gt;"",E95&lt;&gt;""),DATEDIF(D95,E95,"M"),"")</f>
        <v/>
      </c>
      <c r="G95" s="36" t="n"/>
      <c r="H95" s="36" t="n"/>
      <c r="I95" s="36" t="n"/>
      <c r="J95" s="36" t="n"/>
      <c r="K95" s="36">
        <f>IF(OR(G95&lt;&gt;"",H95&lt;&gt;"",I95&lt;&gt;"",J95&lt;&gt;""),G95+H95+I95+J95,"")</f>
        <v/>
      </c>
      <c r="L95" s="36" t="n"/>
      <c r="M95" s="36" t="n"/>
      <c r="N95" s="36" t="n"/>
      <c r="O95" s="36">
        <f>IF(AND(L95&lt;&gt;"",K95&lt;&gt;""),L95-M95-N95-K95,"")</f>
        <v/>
      </c>
      <c r="P95" s="37">
        <f>IF(AND(O95&lt;&gt;"",K95&lt;&gt;"",K95&lt;&gt;0),O95/K95,"")</f>
        <v/>
      </c>
      <c r="Q95" s="37">
        <f>IF(OR(F95="",F95=0,P95=""),"",MIN((1+P95)^(12/MAX(F95,1))-1,5))</f>
        <v/>
      </c>
    </row>
    <row r="96">
      <c r="F96" s="21">
        <f>IF(AND(D96&lt;&gt;"",E96&lt;&gt;""),DATEDIF(D96,E96,"M"),"")</f>
        <v/>
      </c>
      <c r="G96" s="36" t="n"/>
      <c r="H96" s="36" t="n"/>
      <c r="I96" s="36" t="n"/>
      <c r="J96" s="36" t="n"/>
      <c r="K96" s="36">
        <f>IF(OR(G96&lt;&gt;"",H96&lt;&gt;"",I96&lt;&gt;"",J96&lt;&gt;""),G96+H96+I96+J96,"")</f>
        <v/>
      </c>
      <c r="L96" s="36" t="n"/>
      <c r="M96" s="36" t="n"/>
      <c r="N96" s="36" t="n"/>
      <c r="O96" s="36">
        <f>IF(AND(L96&lt;&gt;"",K96&lt;&gt;""),L96-M96-N96-K96,"")</f>
        <v/>
      </c>
      <c r="P96" s="37">
        <f>IF(AND(O96&lt;&gt;"",K96&lt;&gt;"",K96&lt;&gt;0),O96/K96,"")</f>
        <v/>
      </c>
      <c r="Q96" s="37">
        <f>IF(OR(F96="",F96=0,P96=""),"",MIN((1+P96)^(12/MAX(F96,1))-1,5))</f>
        <v/>
      </c>
    </row>
    <row r="97">
      <c r="F97" s="21">
        <f>IF(AND(D97&lt;&gt;"",E97&lt;&gt;""),DATEDIF(D97,E97,"M"),"")</f>
        <v/>
      </c>
      <c r="G97" s="36" t="n"/>
      <c r="H97" s="36" t="n"/>
      <c r="I97" s="36" t="n"/>
      <c r="J97" s="36" t="n"/>
      <c r="K97" s="36">
        <f>IF(OR(G97&lt;&gt;"",H97&lt;&gt;"",I97&lt;&gt;"",J97&lt;&gt;""),G97+H97+I97+J97,"")</f>
        <v/>
      </c>
      <c r="L97" s="36" t="n"/>
      <c r="M97" s="36" t="n"/>
      <c r="N97" s="36" t="n"/>
      <c r="O97" s="36">
        <f>IF(AND(L97&lt;&gt;"",K97&lt;&gt;""),L97-M97-N97-K97,"")</f>
        <v/>
      </c>
      <c r="P97" s="37">
        <f>IF(AND(O97&lt;&gt;"",K97&lt;&gt;"",K97&lt;&gt;0),O97/K97,"")</f>
        <v/>
      </c>
      <c r="Q97" s="37">
        <f>IF(OR(F97="",F97=0,P97=""),"",MIN((1+P97)^(12/MAX(F97,1))-1,5))</f>
        <v/>
      </c>
    </row>
    <row r="98">
      <c r="F98" s="21">
        <f>IF(AND(D98&lt;&gt;"",E98&lt;&gt;""),DATEDIF(D98,E98,"M"),"")</f>
        <v/>
      </c>
      <c r="G98" s="36" t="n"/>
      <c r="H98" s="36" t="n"/>
      <c r="I98" s="36" t="n"/>
      <c r="J98" s="36" t="n"/>
      <c r="K98" s="36">
        <f>IF(OR(G98&lt;&gt;"",H98&lt;&gt;"",I98&lt;&gt;"",J98&lt;&gt;""),G98+H98+I98+J98,"")</f>
        <v/>
      </c>
      <c r="L98" s="36" t="n"/>
      <c r="M98" s="36" t="n"/>
      <c r="N98" s="36" t="n"/>
      <c r="O98" s="36">
        <f>IF(AND(L98&lt;&gt;"",K98&lt;&gt;""),L98-M98-N98-K98,"")</f>
        <v/>
      </c>
      <c r="P98" s="37">
        <f>IF(AND(O98&lt;&gt;"",K98&lt;&gt;"",K98&lt;&gt;0),O98/K98,"")</f>
        <v/>
      </c>
      <c r="Q98" s="37">
        <f>IF(OR(F98="",F98=0,P98=""),"",MIN((1+P98)^(12/MAX(F98,1))-1,5))</f>
        <v/>
      </c>
    </row>
    <row r="99">
      <c r="Q99">
        <f>IF(OR(F99="",F99=0,P99=""),"",MIN((1+P99)^(12/MAX(F99,1))-1,5))</f>
        <v/>
      </c>
    </row>
    <row r="100">
      <c r="Q100">
        <f>IF(OR(F100="",F100=0,P100=""),"",MIN((1+P100)^(12/MAX(F100,1))-1,5))</f>
        <v/>
      </c>
    </row>
    <row r="101">
      <c r="Q101">
        <f>IF(OR(F101="",F101=0,P101=""),"",MIN((1+P101)^(12/MAX(F101,1))-1,5))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tabSelected="1" workbookViewId="0">
      <selection activeCell="A20" sqref="A20"/>
    </sheetView>
  </sheetViews>
  <sheetFormatPr baseColWidth="8" defaultRowHeight="15"/>
  <cols>
    <col width="29.7109375" bestFit="1" customWidth="1" style="16" min="1" max="1"/>
    <col width="13.85546875" bestFit="1" customWidth="1" style="16" min="2" max="2"/>
    <col width="16.85546875" bestFit="1" customWidth="1" style="16" min="3" max="3"/>
    <col width="16.140625" bestFit="1" customWidth="1" style="16" min="4" max="4"/>
    <col width="2.28515625" bestFit="1" customWidth="1" style="16" min="9" max="9"/>
  </cols>
  <sheetData>
    <row r="1" ht="24" customHeight="1" s="16">
      <c r="A1" s="15" t="inlineStr">
        <is>
          <t>WILDER BLUEPRINT PORTFOLIO DASHBOARD</t>
        </is>
      </c>
    </row>
    <row r="3" ht="18.75" customHeight="1" s="16">
      <c r="A3" s="17" t="inlineStr">
        <is>
          <t>PORTFOLIO SUMMARY</t>
        </is>
      </c>
    </row>
    <row r="4" ht="18" customHeight="1" s="16">
      <c r="A4" s="1" t="inlineStr">
        <is>
          <t>Total Deals Executed</t>
        </is>
      </c>
      <c r="B4" s="42">
        <f>COUNTA('Deal Entry Table'!A2:A98)</f>
        <v/>
      </c>
    </row>
    <row r="5" ht="18" customHeight="1" s="16">
      <c r="A5" s="1" t="inlineStr">
        <is>
          <t>Total Capital Deployed</t>
        </is>
      </c>
      <c r="B5" s="43">
        <f>SUM('Deal Entry Table'!K2:K98)</f>
        <v/>
      </c>
    </row>
    <row r="6" ht="18" customHeight="1" s="16">
      <c r="A6" s="1" t="inlineStr">
        <is>
          <t>Total Net Profit</t>
        </is>
      </c>
      <c r="B6" s="43">
        <f>SUM('Deal Entry Table'!O2:O98)</f>
        <v/>
      </c>
    </row>
    <row r="7" ht="18" customHeight="1" s="16">
      <c r="A7" s="1" t="inlineStr">
        <is>
          <t>Average Total ROI</t>
        </is>
      </c>
      <c r="B7" s="44">
        <f>AVERAGE('Deal Entry Table'!P2:P98)</f>
        <v/>
      </c>
    </row>
    <row r="8" ht="18" customHeight="1" s="16">
      <c r="A8" s="1" t="inlineStr">
        <is>
          <t>Average Annualized ROI</t>
        </is>
      </c>
      <c r="B8" s="44">
        <f>AVERAGE('Deal Entry Table'!Q2:Q98)</f>
        <v/>
      </c>
    </row>
    <row r="9" ht="18" customHeight="1" s="16">
      <c r="A9" s="1" t="inlineStr">
        <is>
          <t>Average Hold Period (Months)</t>
        </is>
      </c>
      <c r="B9" s="42">
        <f>AVERAGE('Deal Entry Table'!F2:F98)</f>
        <v/>
      </c>
    </row>
    <row r="11" ht="18.75" customHeight="1" s="16">
      <c r="A11" s="17" t="inlineStr">
        <is>
          <t>PERFORMANCE BY STRATEGY</t>
        </is>
      </c>
    </row>
    <row r="12" ht="18" customHeight="1" s="16">
      <c r="A12" s="5" t="inlineStr">
        <is>
          <t>Strategy</t>
        </is>
      </c>
      <c r="B12" s="5" t="inlineStr">
        <is>
          <t>Deal Count</t>
        </is>
      </c>
      <c r="C12" s="5" t="inlineStr">
        <is>
          <t>Avg Total ROI</t>
        </is>
      </c>
      <c r="D12" s="5" t="inlineStr">
        <is>
          <t>Avg Ann. ROI</t>
        </is>
      </c>
    </row>
    <row r="13">
      <c r="A13" s="1" t="inlineStr">
        <is>
          <t>Wholesale</t>
        </is>
      </c>
      <c r="B13" s="6">
        <f>COUNTIF('Deal Entry Table'!C2:C98,A13)</f>
        <v/>
      </c>
      <c r="C13" s="45">
        <f>AVERAGEIF('Deal Entry Table'!C2:C98,A13,'Deal Entry Table'!P2:P98)</f>
        <v/>
      </c>
      <c r="D13" s="45">
        <f>AVERAGEIF('Deal Entry Table'!C2:C98,A13,'Deal Entry Table'!Q2:Q98)</f>
        <v/>
      </c>
    </row>
    <row r="14">
      <c r="A14" s="1" t="inlineStr">
        <is>
          <t>Fix &amp; Flip</t>
        </is>
      </c>
      <c r="B14" s="6">
        <f>COUNTIF('Deal Entry Table'!C2:C98,A14)</f>
        <v/>
      </c>
      <c r="C14" s="45">
        <f>AVERAGEIF('Deal Entry Table'!C2:C98,A14,'Deal Entry Table'!P2:P98)</f>
        <v/>
      </c>
      <c r="D14" s="45">
        <f>AVERAGEIF('Deal Entry Table'!C2:C98,A14,'Deal Entry Table'!Q2:Q98)</f>
        <v/>
      </c>
    </row>
    <row r="15" hidden="1" s="16">
      <c r="A15" s="1" t="inlineStr">
        <is>
          <t>BRRRR</t>
        </is>
      </c>
      <c r="B15" s="6">
        <f>COUNTIF('Deal Entry Table'!C2:C98,A15)</f>
        <v/>
      </c>
      <c r="C15" s="45">
        <f>AVERAGEIF('Deal Entry Table'!C2:C98,A15,'Deal Entry Table'!P2:P98)</f>
        <v/>
      </c>
      <c r="D15" s="45">
        <f>AVERAGEIF('Deal Entry Table'!C2:C98,A15,'Deal Entry Table'!Q2:Q98)</f>
        <v/>
      </c>
    </row>
    <row r="16" hidden="1" s="16">
      <c r="A16" s="1" t="inlineStr">
        <is>
          <t>Buy &amp; Hold</t>
        </is>
      </c>
      <c r="B16" s="6">
        <f>COUNTIF('Deal Entry Table'!C2:C98,A16)</f>
        <v/>
      </c>
      <c r="C16" s="45">
        <f>AVERAGEIF('Deal Entry Table'!C2:C98,A16,'Deal Entry Table'!P2:P98)</f>
        <v/>
      </c>
      <c r="D16" s="45">
        <f>AVERAGEIF('Deal Entry Table'!C2:C98,A16,'Deal Entry Table'!Q2:Q98)</f>
        <v/>
      </c>
    </row>
  </sheetData>
  <mergeCells count="3">
    <mergeCell ref="A1:D1"/>
    <mergeCell ref="A3:B3"/>
    <mergeCell ref="A11:D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B26" sqref="B26"/>
    </sheetView>
  </sheetViews>
  <sheetFormatPr baseColWidth="8" defaultRowHeight="15"/>
  <cols>
    <col width="30" customWidth="1" style="16" min="1" max="1"/>
    <col width="30.28515625" customWidth="1" style="16" min="2" max="2"/>
  </cols>
  <sheetData>
    <row r="1" ht="24" customHeight="1" s="16">
      <c r="A1" s="15" t="inlineStr">
        <is>
          <t>INDIVIDUAL DEAL VIEW</t>
        </is>
      </c>
    </row>
    <row r="3" ht="18" customHeight="1" s="16">
      <c r="A3" s="8" t="inlineStr">
        <is>
          <t>Select Deal ID:</t>
        </is>
      </c>
      <c r="B3" s="9" t="inlineStr">
        <is>
          <t>321 Pine St, Las Vegas</t>
        </is>
      </c>
    </row>
    <row r="5" ht="18.75" customHeight="1" s="16">
      <c r="A5" s="17" t="inlineStr">
        <is>
          <t>DEAL DETAILS</t>
        </is>
      </c>
    </row>
    <row r="6">
      <c r="A6" s="1" t="inlineStr">
        <is>
          <t>Deal ID</t>
        </is>
      </c>
      <c r="B6" s="10">
        <f>IFERROR(VLOOKUP($B$3,'Deal Entry Table'!$A:$Q,1,FALSE),"")</f>
        <v/>
      </c>
    </row>
    <row r="7">
      <c r="A7" s="1" t="inlineStr">
        <is>
          <t>Market</t>
        </is>
      </c>
      <c r="B7" s="10">
        <f>IFERROR(VLOOKUP($B$3,'Deal Entry Table'!$A:$Q,2,FALSE),"")</f>
        <v/>
      </c>
    </row>
    <row r="8">
      <c r="A8" s="1" t="inlineStr">
        <is>
          <t>Strategy</t>
        </is>
      </c>
      <c r="B8" s="10">
        <f>IFERROR(VLOOKUP($B$3,'Deal Entry Table'!$A:$Q,3,FALSE),"")</f>
        <v/>
      </c>
    </row>
    <row r="9">
      <c r="A9" s="1" t="inlineStr">
        <is>
          <t>Acquisition Date</t>
        </is>
      </c>
      <c r="B9" s="46">
        <f>IFERROR(VLOOKUP($B$3,'Deal Entry Table'!$A:$Q,4,FALSE),"")</f>
        <v/>
      </c>
    </row>
    <row r="10">
      <c r="A10" s="1" t="inlineStr">
        <is>
          <t>Exit Date</t>
        </is>
      </c>
      <c r="B10" s="46">
        <f>IFERROR(VLOOKUP($B$3,'Deal Entry Table'!$A:$Q,5,FALSE),"")</f>
        <v/>
      </c>
    </row>
    <row r="11">
      <c r="A11" s="1" t="inlineStr">
        <is>
          <t>Hold Period (Months)</t>
        </is>
      </c>
      <c r="B11" s="47">
        <f>IFERROR(VLOOKUP($B$3,'Deal Entry Table'!$A:$Q,6,FALSE),"")</f>
        <v/>
      </c>
    </row>
    <row r="13" ht="18" customHeight="1" s="16">
      <c r="A13" s="18" t="inlineStr">
        <is>
          <t>CAPITAL DEPLOYED</t>
        </is>
      </c>
    </row>
    <row r="14">
      <c r="A14" s="1" t="inlineStr">
        <is>
          <t>Equity Invested</t>
        </is>
      </c>
      <c r="B14" s="48">
        <f>IFERROR(VLOOKUP($B$3,'Deal Entry Table'!$A:$Q,7,FALSE),"")</f>
        <v/>
      </c>
    </row>
    <row r="15">
      <c r="A15" s="1" t="inlineStr">
        <is>
          <t>Renovation Costs</t>
        </is>
      </c>
      <c r="B15" s="48">
        <f>IFERROR(VLOOKUP($B$3,'Deal Entry Table'!$A:$Q,8,FALSE),"")</f>
        <v/>
      </c>
    </row>
    <row r="16">
      <c r="A16" s="1" t="inlineStr">
        <is>
          <t>Carrying Costs</t>
        </is>
      </c>
      <c r="B16" s="48">
        <f>IFERROR(VLOOKUP($B$3,'Deal Entry Table'!$A:$Q,9,FALSE),"")</f>
        <v/>
      </c>
    </row>
    <row r="17">
      <c r="A17" s="1" t="inlineStr">
        <is>
          <t>Other Costs</t>
        </is>
      </c>
      <c r="B17" s="48">
        <f>IFERROR(VLOOKUP($B$3,'Deal Entry Table'!$A:$Q,10,FALSE),"")</f>
        <v/>
      </c>
    </row>
    <row r="18">
      <c r="A18" s="1" t="inlineStr">
        <is>
          <t>Total Capital</t>
        </is>
      </c>
      <c r="B18" s="48">
        <f>IFERROR(VLOOKUP($B$3,'Deal Entry Table'!$A:$Q,11,FALSE),"")</f>
        <v/>
      </c>
    </row>
    <row r="20" ht="18" customHeight="1" s="16">
      <c r="A20" s="18" t="inlineStr">
        <is>
          <t>EXIT &amp; RETURNS</t>
        </is>
      </c>
    </row>
    <row r="21">
      <c r="A21" s="1" t="inlineStr">
        <is>
          <t>Exit Proceeds</t>
        </is>
      </c>
      <c r="B21" s="48">
        <f>IFERROR(VLOOKUP($B$3,'Deal Entry Table'!$A:$Q,12,FALSE),"")</f>
        <v/>
      </c>
    </row>
    <row r="22">
      <c r="A22" s="1" t="inlineStr">
        <is>
          <t>Debt Payoff</t>
        </is>
      </c>
      <c r="B22" s="48">
        <f>IFERROR(VLOOKUP($B$3,'Deal Entry Table'!$A:$Q,13,FALSE),"")</f>
        <v/>
      </c>
    </row>
    <row r="23">
      <c r="A23" s="1" t="inlineStr">
        <is>
          <t>Exit Costs</t>
        </is>
      </c>
      <c r="B23" s="48">
        <f>IFERROR(VLOOKUP($B$3,'Deal Entry Table'!$A:$Q,14,FALSE),"")</f>
        <v/>
      </c>
    </row>
    <row r="24">
      <c r="A24" s="1" t="inlineStr">
        <is>
          <t>Net Profit</t>
        </is>
      </c>
      <c r="B24" s="48">
        <f>IFERROR(VLOOKUP($B$3,'Deal Entry Table'!$A:$Q,15,FALSE),"")</f>
        <v/>
      </c>
    </row>
    <row r="25">
      <c r="A25" s="1" t="inlineStr">
        <is>
          <t>Total ROI</t>
        </is>
      </c>
      <c r="B25" s="49">
        <f>IFERROR(VLOOKUP($B$3,'Deal Entry Table'!$A:$Q,16,FALSE),"")</f>
        <v/>
      </c>
    </row>
    <row r="26">
      <c r="A26" s="1" t="inlineStr">
        <is>
          <t>Annualized ROI</t>
        </is>
      </c>
      <c r="B26" s="49">
        <f>IFERROR(VLOOKUP($B$3,'Deal Entry Table'!$A:$Q,17,FALSE),"")</f>
        <v/>
      </c>
    </row>
  </sheetData>
  <mergeCells count="4">
    <mergeCell ref="A13:B13"/>
    <mergeCell ref="A20:B20"/>
    <mergeCell ref="A1:B1"/>
    <mergeCell ref="A5:B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2026-02-14T11:37:16Z</dcterms:created>
  <dcterms:modified xmlns:dcterms="http://purl.org/dc/terms/" xmlns:xsi="http://www.w3.org/2001/XMLSchema-instance" xsi:type="dcterms:W3CDTF">2026-02-14T12:51:25Z</dcterms:modified>
  <cp:lastModifiedBy>Adam Wilder</cp:lastModifiedBy>
</cp:coreProperties>
</file>